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Журнал\Сайт\Инвестградстрой\"/>
    </mc:Choice>
  </mc:AlternateContent>
  <bookViews>
    <workbookView xWindow="240" yWindow="420" windowWidth="23715" windowHeight="9495" activeTab="2"/>
  </bookViews>
  <sheets>
    <sheet name="2015" sheetId="3" r:id="rId1"/>
    <sheet name="2015.2" sheetId="4" r:id="rId2"/>
    <sheet name="ДПР " sheetId="2" r:id="rId3"/>
  </sheets>
  <externalReferences>
    <externalReference r:id="rId4"/>
    <externalReference r:id="rId5"/>
    <externalReference r:id="rId6"/>
    <externalReference r:id="rId7"/>
  </externalReferences>
  <definedNames>
    <definedName name="H?Period">[1]Заголовок!$B$3</definedName>
    <definedName name="БазовыйПериод">[1]Заголовок!$B$4</definedName>
    <definedName name="ПоследнийГод">[1]Заголовок!$B$5</definedName>
  </definedNames>
  <calcPr calcId="152511"/>
</workbook>
</file>

<file path=xl/calcChain.xml><?xml version="1.0" encoding="utf-8"?>
<calcChain xmlns="http://schemas.openxmlformats.org/spreadsheetml/2006/main">
  <c r="D15" i="4" l="1"/>
  <c r="E15" i="4" s="1"/>
  <c r="F15" i="4" s="1"/>
  <c r="D14" i="4"/>
  <c r="E14" i="4" s="1"/>
  <c r="F14" i="4" s="1"/>
  <c r="D12" i="4"/>
  <c r="D17" i="4" s="1"/>
  <c r="E11" i="4"/>
  <c r="F11" i="4" s="1"/>
  <c r="D11" i="4"/>
  <c r="D8" i="4"/>
  <c r="D9" i="4" s="1"/>
  <c r="D15" i="3"/>
  <c r="E15" i="3" s="1"/>
  <c r="F15" i="3" s="1"/>
  <c r="D14" i="3"/>
  <c r="E14" i="3" s="1"/>
  <c r="F14" i="3" s="1"/>
  <c r="D12" i="3"/>
  <c r="D17" i="3" s="1"/>
  <c r="E11" i="3"/>
  <c r="F11" i="3" s="1"/>
  <c r="D11" i="3"/>
  <c r="D8" i="3"/>
  <c r="D9" i="3" s="1"/>
  <c r="G75" i="2"/>
  <c r="G74" i="2"/>
  <c r="G73" i="2"/>
  <c r="I58" i="2"/>
  <c r="J58" i="2" s="1"/>
  <c r="K58" i="2" s="1"/>
  <c r="H58" i="2"/>
  <c r="G57" i="2"/>
  <c r="H57" i="2" s="1"/>
  <c r="I57" i="2" s="1"/>
  <c r="J57" i="2" s="1"/>
  <c r="K57" i="2" s="1"/>
  <c r="H56" i="2"/>
  <c r="I56" i="2" s="1"/>
  <c r="J56" i="2" s="1"/>
  <c r="K56" i="2" s="1"/>
  <c r="H55" i="2"/>
  <c r="I55" i="2" s="1"/>
  <c r="J55" i="2" s="1"/>
  <c r="K55" i="2" s="1"/>
  <c r="G55" i="2"/>
  <c r="G54" i="2"/>
  <c r="H54" i="2" s="1"/>
  <c r="I54" i="2" s="1"/>
  <c r="J54" i="2" s="1"/>
  <c r="K54" i="2" s="1"/>
  <c r="G52" i="2"/>
  <c r="H52" i="2" s="1"/>
  <c r="I52" i="2" s="1"/>
  <c r="J52" i="2" s="1"/>
  <c r="K51" i="2"/>
  <c r="J51" i="2"/>
  <c r="I51" i="2"/>
  <c r="H51" i="2"/>
  <c r="G51" i="2"/>
  <c r="G50" i="2"/>
  <c r="H50" i="2" s="1"/>
  <c r="F49" i="2"/>
  <c r="F59" i="2" s="1"/>
  <c r="E49" i="2"/>
  <c r="E59" i="2" s="1"/>
  <c r="D49" i="2"/>
  <c r="D59" i="2" s="1"/>
  <c r="G48" i="2"/>
  <c r="H48" i="2" s="1"/>
  <c r="I48" i="2" s="1"/>
  <c r="J48" i="2" s="1"/>
  <c r="K48" i="2" s="1"/>
  <c r="G47" i="2"/>
  <c r="H47" i="2" s="1"/>
  <c r="I47" i="2" s="1"/>
  <c r="J47" i="2" s="1"/>
  <c r="K47" i="2" s="1"/>
  <c r="H46" i="2"/>
  <c r="I46" i="2" s="1"/>
  <c r="G46" i="2"/>
  <c r="J45" i="2"/>
  <c r="K45" i="2" s="1"/>
  <c r="H45" i="2"/>
  <c r="G41" i="2"/>
  <c r="G40" i="2"/>
  <c r="G36" i="2"/>
  <c r="G35" i="2"/>
  <c r="G33" i="2"/>
  <c r="G32" i="2"/>
  <c r="G28" i="2"/>
  <c r="G27" i="2"/>
  <c r="G25" i="2" s="1"/>
  <c r="F27" i="2"/>
  <c r="E27" i="2"/>
  <c r="D27" i="2"/>
  <c r="D25" i="2" s="1"/>
  <c r="F25" i="2"/>
  <c r="E25" i="2"/>
  <c r="G23" i="2"/>
  <c r="G53" i="2" s="1"/>
  <c r="G21" i="2"/>
  <c r="G22" i="2" s="1"/>
  <c r="G19" i="2"/>
  <c r="G17" i="2"/>
  <c r="F17" i="2"/>
  <c r="F42" i="2" s="1"/>
  <c r="F60" i="2" s="1"/>
  <c r="E17" i="2"/>
  <c r="D17" i="2"/>
  <c r="K9" i="2"/>
  <c r="J9" i="2"/>
  <c r="I9" i="2"/>
  <c r="H9" i="2"/>
  <c r="G9" i="2"/>
  <c r="J3" i="2"/>
  <c r="K12" i="2" l="1"/>
  <c r="G42" i="2"/>
  <c r="D10" i="4"/>
  <c r="D10" i="3"/>
  <c r="D42" i="2"/>
  <c r="D60" i="2" s="1"/>
  <c r="E42" i="2"/>
  <c r="E60" i="2" s="1"/>
  <c r="D22" i="4"/>
  <c r="D21" i="4" s="1"/>
  <c r="E21" i="4" s="1"/>
  <c r="F21" i="4" s="1"/>
  <c r="E9" i="4"/>
  <c r="D18" i="4"/>
  <c r="D23" i="4"/>
  <c r="E12" i="4"/>
  <c r="E10" i="4" s="1"/>
  <c r="F10" i="4" s="1"/>
  <c r="D22" i="3"/>
  <c r="E9" i="3"/>
  <c r="D18" i="3"/>
  <c r="D23" i="3"/>
  <c r="E10" i="3"/>
  <c r="F10" i="3" s="1"/>
  <c r="E12" i="3"/>
  <c r="H12" i="2"/>
  <c r="H22" i="2" s="1"/>
  <c r="I22" i="2" s="1"/>
  <c r="J22" i="2" s="1"/>
  <c r="K22" i="2" s="1"/>
  <c r="I12" i="2"/>
  <c r="J12" i="2"/>
  <c r="J24" i="2" s="1"/>
  <c r="K24" i="2" s="1"/>
  <c r="I50" i="2"/>
  <c r="H49" i="2"/>
  <c r="K52" i="2"/>
  <c r="H33" i="2"/>
  <c r="H36" i="2"/>
  <c r="I36" i="2" s="1"/>
  <c r="J36" i="2" s="1"/>
  <c r="K36" i="2" s="1"/>
  <c r="H39" i="2"/>
  <c r="H38" i="2"/>
  <c r="I38" i="2" s="1"/>
  <c r="J38" i="2" s="1"/>
  <c r="K38" i="2" s="1"/>
  <c r="H31" i="2"/>
  <c r="H30" i="2"/>
  <c r="I30" i="2" s="1"/>
  <c r="J30" i="2" s="1"/>
  <c r="K30" i="2" s="1"/>
  <c r="H20" i="2"/>
  <c r="H19" i="2"/>
  <c r="J26" i="2"/>
  <c r="J46" i="2"/>
  <c r="K46" i="2" s="1"/>
  <c r="H32" i="2"/>
  <c r="I32" i="2" s="1"/>
  <c r="J32" i="2" s="1"/>
  <c r="K32" i="2" s="1"/>
  <c r="H21" i="2"/>
  <c r="H23" i="2"/>
  <c r="G49" i="2"/>
  <c r="G59" i="2" s="1"/>
  <c r="G60" i="2" s="1"/>
  <c r="D73" i="2" s="1"/>
  <c r="I21" i="2" l="1"/>
  <c r="J21" i="2" s="1"/>
  <c r="K21" i="2" s="1"/>
  <c r="I20" i="2"/>
  <c r="J20" i="2" s="1"/>
  <c r="K20" i="2" s="1"/>
  <c r="I39" i="2"/>
  <c r="J39" i="2" s="1"/>
  <c r="K39" i="2" s="1"/>
  <c r="H40" i="2"/>
  <c r="I40" i="2" s="1"/>
  <c r="J40" i="2" s="1"/>
  <c r="K40" i="2" s="1"/>
  <c r="H26" i="2"/>
  <c r="H34" i="2"/>
  <c r="I34" i="2" s="1"/>
  <c r="J34" i="2" s="1"/>
  <c r="K34" i="2" s="1"/>
  <c r="H24" i="2"/>
  <c r="H28" i="2"/>
  <c r="H27" i="2" s="1"/>
  <c r="H25" i="2" s="1"/>
  <c r="I31" i="2"/>
  <c r="J31" i="2" s="1"/>
  <c r="K31" i="2" s="1"/>
  <c r="I33" i="2"/>
  <c r="J33" i="2" s="1"/>
  <c r="K33" i="2" s="1"/>
  <c r="H35" i="2"/>
  <c r="I35" i="2" s="1"/>
  <c r="J35" i="2" s="1"/>
  <c r="K35" i="2" s="1"/>
  <c r="H29" i="2"/>
  <c r="I29" i="2" s="1"/>
  <c r="J29" i="2" s="1"/>
  <c r="K29" i="2" s="1"/>
  <c r="H37" i="2"/>
  <c r="I37" i="2" s="1"/>
  <c r="J37" i="2" s="1"/>
  <c r="K37" i="2" s="1"/>
  <c r="H41" i="2"/>
  <c r="I41" i="2" s="1"/>
  <c r="J41" i="2" s="1"/>
  <c r="K41" i="2" s="1"/>
  <c r="D21" i="3"/>
  <c r="E17" i="4"/>
  <c r="F12" i="4"/>
  <c r="E22" i="4"/>
  <c r="F9" i="4"/>
  <c r="F22" i="4" s="1"/>
  <c r="E17" i="3"/>
  <c r="F12" i="3"/>
  <c r="E22" i="3"/>
  <c r="F9" i="3"/>
  <c r="D75" i="2"/>
  <c r="D74" i="2"/>
  <c r="I19" i="2"/>
  <c r="H17" i="2"/>
  <c r="I28" i="2"/>
  <c r="J50" i="2"/>
  <c r="I49" i="2"/>
  <c r="H53" i="2"/>
  <c r="H59" i="2" s="1"/>
  <c r="I23" i="2"/>
  <c r="K26" i="2"/>
  <c r="E23" i="4" l="1"/>
  <c r="F23" i="4" s="1"/>
  <c r="E18" i="4"/>
  <c r="F18" i="4" s="1"/>
  <c r="F17" i="4"/>
  <c r="F22" i="3"/>
  <c r="E23" i="3"/>
  <c r="F23" i="3" s="1"/>
  <c r="E18" i="3"/>
  <c r="F18" i="3" s="1"/>
  <c r="F17" i="3"/>
  <c r="I53" i="2"/>
  <c r="J23" i="2"/>
  <c r="K50" i="2"/>
  <c r="K49" i="2" s="1"/>
  <c r="J49" i="2"/>
  <c r="J28" i="2"/>
  <c r="I27" i="2"/>
  <c r="I25" i="2" s="1"/>
  <c r="J19" i="2"/>
  <c r="I17" i="2"/>
  <c r="I42" i="2" s="1"/>
  <c r="I59" i="2"/>
  <c r="H42" i="2"/>
  <c r="H60" i="2" s="1"/>
  <c r="E21" i="3" l="1"/>
  <c r="F21" i="3" s="1"/>
  <c r="K19" i="2"/>
  <c r="K17" i="2" s="1"/>
  <c r="J17" i="2"/>
  <c r="K28" i="2"/>
  <c r="K27" i="2" s="1"/>
  <c r="K25" i="2" s="1"/>
  <c r="J27" i="2"/>
  <c r="J25" i="2" s="1"/>
  <c r="J53" i="2"/>
  <c r="J59" i="2" s="1"/>
  <c r="K23" i="2"/>
  <c r="K53" i="2" s="1"/>
  <c r="K59" i="2" s="1"/>
  <c r="I60" i="2"/>
  <c r="K42" i="2" l="1"/>
  <c r="K60" i="2" s="1"/>
  <c r="J42" i="2"/>
  <c r="J60" i="2" s="1"/>
</calcChain>
</file>

<file path=xl/comments1.xml><?xml version="1.0" encoding="utf-8"?>
<comments xmlns="http://schemas.openxmlformats.org/spreadsheetml/2006/main">
  <authors>
    <author>Тоцкая К.П.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Тоцкая К.П.:</t>
        </r>
        <r>
          <rPr>
            <sz val="9"/>
            <color indexed="81"/>
            <rFont val="Tahoma"/>
            <family val="2"/>
            <charset val="204"/>
          </rPr>
          <t xml:space="preserve">
Прогноз индексов-дефляторов до 2030г. (Минэкономразвития от 80.11.2013г.)</t>
        </r>
      </text>
    </comment>
  </commentList>
</comments>
</file>

<file path=xl/sharedStrings.xml><?xml version="1.0" encoding="utf-8"?>
<sst xmlns="http://schemas.openxmlformats.org/spreadsheetml/2006/main" count="295" uniqueCount="169">
  <si>
    <t>Расчет НВВ ООО "ИнвестГрадСтрой" методом индексации на 2015-2019 г.г.</t>
  </si>
  <si>
    <t>(тыс.руб)</t>
  </si>
  <si>
    <t>Расчет коэффициента индексации</t>
  </si>
  <si>
    <t>План 2013 год</t>
  </si>
  <si>
    <t>Факт 2013 год</t>
  </si>
  <si>
    <t>План 2014 год</t>
  </si>
  <si>
    <t>2015 год (базовый)</t>
  </si>
  <si>
    <t>2016 год</t>
  </si>
  <si>
    <t>2017 год</t>
  </si>
  <si>
    <t>2018 год</t>
  </si>
  <si>
    <t>2019 год</t>
  </si>
  <si>
    <t>Индекс потребительских цен</t>
  </si>
  <si>
    <t>ИПЦ</t>
  </si>
  <si>
    <t>Х</t>
  </si>
  <si>
    <t>Коэффициент эластичности подконтрольных расходов по количеству активов</t>
  </si>
  <si>
    <t>Кэл.</t>
  </si>
  <si>
    <t>Количество активов</t>
  </si>
  <si>
    <t>у.е.</t>
  </si>
  <si>
    <t>Индекс эффективности подконтрольных расходов</t>
  </si>
  <si>
    <t>Хi</t>
  </si>
  <si>
    <t>Коэффициент надежности и качества оказываемых услуг</t>
  </si>
  <si>
    <t>Кнад</t>
  </si>
  <si>
    <t>Итого коэффициент индексации</t>
  </si>
  <si>
    <t>№
п/п</t>
  </si>
  <si>
    <t>Показатель</t>
  </si>
  <si>
    <t>Ед. изм.</t>
  </si>
  <si>
    <t>Утверждено 2013 год</t>
  </si>
  <si>
    <t>Факт 2013</t>
  </si>
  <si>
    <t>План 2015 год</t>
  </si>
  <si>
    <t>План 2016 год</t>
  </si>
  <si>
    <t>План 2017 год</t>
  </si>
  <si>
    <t>План 2018 год</t>
  </si>
  <si>
    <t>План 2019 год</t>
  </si>
  <si>
    <t>2</t>
  </si>
  <si>
    <t>Расчет подконтрольных расходов</t>
  </si>
  <si>
    <t>2.1</t>
  </si>
  <si>
    <t>Материальные затраты</t>
  </si>
  <si>
    <t>тыс. руб.</t>
  </si>
  <si>
    <t>в т.ч. ремонт</t>
  </si>
  <si>
    <t>2.1.1</t>
  </si>
  <si>
    <t>Сырье, материалы, запасные части, инструмент, топливо</t>
  </si>
  <si>
    <t>2.1.2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</si>
  <si>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</si>
  <si>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2.2</t>
  </si>
  <si>
    <t>Расходы на оплату труда</t>
  </si>
  <si>
    <t>2.3</t>
  </si>
  <si>
    <t>Прочие расходы, всего, в том числе:</t>
  </si>
  <si>
    <t>2.3.1</t>
  </si>
  <si>
    <t>Ремонт основных фондов</t>
  </si>
  <si>
    <t>2.3.2</t>
  </si>
  <si>
    <t>Оплата работ и услуг сторонних организаций</t>
  </si>
  <si>
    <t>2.3.2.1</t>
  </si>
  <si>
    <t>услуги связи</t>
  </si>
  <si>
    <t>2.3.2.2</t>
  </si>
  <si>
    <t>Расходы на услуги вневедомственной охраны и коммунального хозяйства</t>
  </si>
  <si>
    <t>2.3.2.3</t>
  </si>
  <si>
    <t>Расходы на юридические и информационные услуги</t>
  </si>
  <si>
    <t>2.3.2.4</t>
  </si>
  <si>
    <t>Расходы на аудиторские и консультационные услуги</t>
  </si>
  <si>
    <t>2.3.2.5</t>
  </si>
  <si>
    <t>Транспортные услуги</t>
  </si>
  <si>
    <t>2.3.2.6</t>
  </si>
  <si>
    <t>Прочие услуги сторонних организаций</t>
  </si>
  <si>
    <t>2.3.3</t>
  </si>
  <si>
    <t>Расходы на командировки и представительские</t>
  </si>
  <si>
    <t>2.3.4</t>
  </si>
  <si>
    <t>Расходы на подготовку кадров</t>
  </si>
  <si>
    <t>2.3.5</t>
  </si>
  <si>
    <t>Расходы на обеспечение нормальных условий труда и мер по технике безопасности</t>
  </si>
  <si>
    <t>2.3.6</t>
  </si>
  <si>
    <t>расходы на страхование</t>
  </si>
  <si>
    <t>2.3.7.</t>
  </si>
  <si>
    <t>Аренда, всего</t>
  </si>
  <si>
    <t>2.3.7.1.</t>
  </si>
  <si>
    <t xml:space="preserve">в т.ч. аренда объектов электросетевого комплекса </t>
  </si>
  <si>
    <t>2.3.8.</t>
  </si>
  <si>
    <t>Другие прочие расходы</t>
  </si>
  <si>
    <t>2.3.9.</t>
  </si>
  <si>
    <t>Подконтрольные расходы из прибыли</t>
  </si>
  <si>
    <t>2.4</t>
  </si>
  <si>
    <t>ИТОГО подконтрольные расходы</t>
  </si>
  <si>
    <t>3</t>
  </si>
  <si>
    <t>Расчет неподконтрольных расходов</t>
  </si>
  <si>
    <t>3.1</t>
  </si>
  <si>
    <t>Оплата услуг ОАО "ФСК ЕЭС"</t>
  </si>
  <si>
    <t>3.2</t>
  </si>
  <si>
    <t>Электроэнергия на хоз. нужды</t>
  </si>
  <si>
    <t>Теплоэнергия</t>
  </si>
  <si>
    <t>3.4</t>
  </si>
  <si>
    <t>Плата за аренду имущества и лизинг</t>
  </si>
  <si>
    <t>3.5</t>
  </si>
  <si>
    <t>Налоги, всего, в том числе:</t>
  </si>
  <si>
    <t>3.5.1</t>
  </si>
  <si>
    <t>плата за землю</t>
  </si>
  <si>
    <t>3.5.2</t>
  </si>
  <si>
    <t>Налог на имущество</t>
  </si>
  <si>
    <t>3.5.3</t>
  </si>
  <si>
    <t>Прочие налоги и сборы</t>
  </si>
  <si>
    <t>3.6</t>
  </si>
  <si>
    <t>Отчисления на социальные нужды (ЕСН)</t>
  </si>
  <si>
    <t>3.7</t>
  </si>
  <si>
    <t>Прочие неподконтрольные расходы</t>
  </si>
  <si>
    <t>3.8</t>
  </si>
  <si>
    <t>Налог на прибыль</t>
  </si>
  <si>
    <t>3.9</t>
  </si>
  <si>
    <t>Выпадающие доходы/экономия средств</t>
  </si>
  <si>
    <t>3.10</t>
  </si>
  <si>
    <t>Амортизация основных средств</t>
  </si>
  <si>
    <t>3.11</t>
  </si>
  <si>
    <t>Прибыль на капитальные вложения</t>
  </si>
  <si>
    <t>3.12</t>
  </si>
  <si>
    <t>ИТОГО неподконтрольных расходов</t>
  </si>
  <si>
    <t>4</t>
  </si>
  <si>
    <t>НВВ всего</t>
  </si>
  <si>
    <t>Директор ООО "ИнвестГрадСтрой"</t>
  </si>
  <si>
    <t>А.А. Фролов</t>
  </si>
  <si>
    <t>М.П.</t>
  </si>
  <si>
    <t>Расчет индивидуальных тарифов на услуги по передаче электрической энергии для взаиморасчетов между сетевыми организациями на территории Томской области</t>
  </si>
  <si>
    <t>период регулирования</t>
  </si>
  <si>
    <t>2015 год</t>
  </si>
  <si>
    <t>между</t>
  </si>
  <si>
    <t>ОАО "ТРК"</t>
  </si>
  <si>
    <t>ООО "ИнвестГрадСтрой"</t>
  </si>
  <si>
    <t>№№ п/п</t>
  </si>
  <si>
    <t>Показатели</t>
  </si>
  <si>
    <t>Ед.изм.</t>
  </si>
  <si>
    <t>Год</t>
  </si>
  <si>
    <t>1 полугодие</t>
  </si>
  <si>
    <t>2 полугодие</t>
  </si>
  <si>
    <t>1.</t>
  </si>
  <si>
    <t>НВВ на содержание электрических сетей путем использования ставок 2 полугодия</t>
  </si>
  <si>
    <t>рублей</t>
  </si>
  <si>
    <t>1.1.</t>
  </si>
  <si>
    <t>НВВ на содержание электрических сетей, относимое на оказание услуг по передаче электрической энергии сторонним потребителям</t>
  </si>
  <si>
    <t>2.</t>
  </si>
  <si>
    <t>Затраты на покупку потерь</t>
  </si>
  <si>
    <t>2.1.</t>
  </si>
  <si>
    <t>Цена покупки потерь</t>
  </si>
  <si>
    <t>руб./МВтч</t>
  </si>
  <si>
    <t>2.2.</t>
  </si>
  <si>
    <t>Объем потерь электрической энергии</t>
  </si>
  <si>
    <t>млн.кВтч.</t>
  </si>
  <si>
    <t>3.</t>
  </si>
  <si>
    <t>Энергия, мощность</t>
  </si>
  <si>
    <t>3.1.</t>
  </si>
  <si>
    <t>Поступленпие электроэнергии в сеть, всего</t>
  </si>
  <si>
    <t>3.2.</t>
  </si>
  <si>
    <t>Поступление мощности в сеть, всего</t>
  </si>
  <si>
    <t>МВТ</t>
  </si>
  <si>
    <t>4.</t>
  </si>
  <si>
    <t>Расходы</t>
  </si>
  <si>
    <t>4.1.</t>
  </si>
  <si>
    <t>Расходы на компенсацию потерь*</t>
  </si>
  <si>
    <t>тыс.руб.</t>
  </si>
  <si>
    <t>4.2.</t>
  </si>
  <si>
    <t>Расходы на оплату фактических потерь**</t>
  </si>
  <si>
    <t>5.</t>
  </si>
  <si>
    <t>Расчет среднегодовых тарифов</t>
  </si>
  <si>
    <t>5.1.</t>
  </si>
  <si>
    <t>Одноставочный тариф</t>
  </si>
  <si>
    <t>5.2.</t>
  </si>
  <si>
    <t>Плата за услуги на содержание электрических сетей</t>
  </si>
  <si>
    <t>руб./МВт.мес.</t>
  </si>
  <si>
    <t>5.3.</t>
  </si>
  <si>
    <t>Ставка на оплату потерь электроэнергии</t>
  </si>
  <si>
    <t>*Оплачивает  ОАО "ТРК"</t>
  </si>
  <si>
    <t>** Оплачивает предприятие в ТЭСК</t>
  </si>
  <si>
    <t>Западно-сибирская дирекция по энергообеспечению СП Трансэнерго-филиала ОАО РЖД</t>
  </si>
  <si>
    <t>*Оплачивает  ОАО "РЖД"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</si>
</sst>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%"/>
    <numFmt numFmtId="166" formatCode="0.000"/>
    <numFmt numFmtId="167" formatCode="#,##0.0"/>
    <numFmt numFmtId="168" formatCode="#,##0.00_ ;\-#,##0.00\ "/>
    <numFmt numFmtId="169" formatCode="0.00000"/>
    <numFmt numFmtId="170" formatCode="0.0000"/>
    <numFmt numFmtId="171" formatCode="#,##0.0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Franklin Gothic Medium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Arial Cyr"/>
      <charset val="204"/>
    </font>
    <font>
      <u/>
      <sz val="10"/>
      <color indexed="12"/>
      <name val="Times New Roman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7" fillId="0" borderId="0" applyBorder="0">
      <alignment horizontal="center" vertical="center" wrapText="1"/>
    </xf>
    <xf numFmtId="164" fontId="2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6" applyBorder="0">
      <alignment horizontal="center" vertical="center" wrapText="1"/>
    </xf>
    <xf numFmtId="4" fontId="25" fillId="5" borderId="4" applyBorder="0">
      <alignment horizontal="right"/>
    </xf>
    <xf numFmtId="0" fontId="1" fillId="0" borderId="0"/>
    <xf numFmtId="0" fontId="26" fillId="0" borderId="0" applyNumberFormat="0" applyFont="0" applyFill="0" applyBorder="0" applyAlignment="0" applyProtection="0">
      <alignment vertical="top"/>
    </xf>
    <xf numFmtId="4" fontId="25" fillId="6" borderId="0" applyFont="0" applyBorder="0">
      <alignment horizontal="right"/>
    </xf>
    <xf numFmtId="4" fontId="25" fillId="6" borderId="7" applyBorder="0">
      <alignment horizontal="right"/>
    </xf>
    <xf numFmtId="0" fontId="27" fillId="0" borderId="0"/>
  </cellStyleXfs>
  <cellXfs count="116">
    <xf numFmtId="0" fontId="0" fillId="0" borderId="0" xfId="0"/>
    <xf numFmtId="0" fontId="4" fillId="2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49" fontId="8" fillId="2" borderId="4" xfId="2" applyNumberFormat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center" vertical="center"/>
    </xf>
    <xf numFmtId="165" fontId="6" fillId="0" borderId="4" xfId="1" applyNumberFormat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left" vertical="top" wrapText="1"/>
    </xf>
    <xf numFmtId="9" fontId="4" fillId="0" borderId="4" xfId="1" applyNumberFormat="1" applyFont="1" applyFill="1" applyBorder="1" applyAlignment="1">
      <alignment horizontal="center" vertical="center"/>
    </xf>
    <xf numFmtId="166" fontId="4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10" fillId="0" borderId="4" xfId="1" applyFont="1" applyFill="1" applyBorder="1" applyAlignment="1">
      <alignment horizontal="center" vertical="center"/>
    </xf>
    <xf numFmtId="9" fontId="10" fillId="0" borderId="4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left"/>
    </xf>
    <xf numFmtId="0" fontId="10" fillId="2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/>
    </xf>
    <xf numFmtId="0" fontId="11" fillId="2" borderId="4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left"/>
    </xf>
    <xf numFmtId="0" fontId="10" fillId="2" borderId="0" xfId="1" applyFont="1" applyFill="1" applyAlignment="1">
      <alignment horizontal="left"/>
    </xf>
    <xf numFmtId="0" fontId="10" fillId="0" borderId="0" xfId="1" applyFont="1" applyFill="1" applyBorder="1" applyAlignment="1">
      <alignment horizontal="left"/>
    </xf>
    <xf numFmtId="0" fontId="12" fillId="2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left"/>
    </xf>
    <xf numFmtId="0" fontId="13" fillId="2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left"/>
    </xf>
    <xf numFmtId="0" fontId="13" fillId="2" borderId="4" xfId="1" applyFont="1" applyFill="1" applyBorder="1" applyAlignment="1">
      <alignment horizontal="center" vertical="top"/>
    </xf>
    <xf numFmtId="0" fontId="13" fillId="0" borderId="4" xfId="1" applyFont="1" applyFill="1" applyBorder="1" applyAlignment="1">
      <alignment horizontal="center" vertical="top"/>
    </xf>
    <xf numFmtId="0" fontId="13" fillId="2" borderId="0" xfId="1" applyFont="1" applyFill="1" applyAlignment="1">
      <alignment horizontal="center" vertical="top"/>
    </xf>
    <xf numFmtId="49" fontId="13" fillId="2" borderId="4" xfId="1" applyNumberFormat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left"/>
    </xf>
    <xf numFmtId="49" fontId="14" fillId="2" borderId="4" xfId="1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left" vertical="center"/>
    </xf>
    <xf numFmtId="0" fontId="14" fillId="2" borderId="4" xfId="1" applyFont="1" applyFill="1" applyBorder="1" applyAlignment="1">
      <alignment horizontal="center" vertical="center"/>
    </xf>
    <xf numFmtId="4" fontId="14" fillId="0" borderId="4" xfId="3" applyNumberFormat="1" applyFont="1" applyFill="1" applyBorder="1" applyAlignment="1">
      <alignment horizontal="center" vertical="center"/>
    </xf>
    <xf numFmtId="4" fontId="14" fillId="2" borderId="4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horizontal="left"/>
    </xf>
    <xf numFmtId="4" fontId="14" fillId="2" borderId="4" xfId="3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left" vertical="center" indent="1"/>
    </xf>
    <xf numFmtId="0" fontId="15" fillId="2" borderId="4" xfId="1" applyFont="1" applyFill="1" applyBorder="1" applyAlignment="1">
      <alignment horizontal="left" vertical="center" wrapText="1" indent="1"/>
    </xf>
    <xf numFmtId="167" fontId="14" fillId="2" borderId="4" xfId="1" applyNumberFormat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left" vertical="center"/>
    </xf>
    <xf numFmtId="4" fontId="13" fillId="0" borderId="4" xfId="3" applyNumberFormat="1" applyFont="1" applyFill="1" applyBorder="1" applyAlignment="1">
      <alignment horizontal="center" vertical="center"/>
    </xf>
    <xf numFmtId="4" fontId="13" fillId="2" borderId="4" xfId="1" applyNumberFormat="1" applyFont="1" applyFill="1" applyBorder="1" applyAlignment="1">
      <alignment horizontal="center" vertical="center"/>
    </xf>
    <xf numFmtId="4" fontId="13" fillId="2" borderId="4" xfId="3" applyNumberFormat="1" applyFont="1" applyFill="1" applyBorder="1" applyAlignment="1">
      <alignment horizontal="center" vertical="center"/>
    </xf>
    <xf numFmtId="4" fontId="14" fillId="0" borderId="4" xfId="1" applyNumberFormat="1" applyFont="1" applyFill="1" applyBorder="1" applyAlignment="1">
      <alignment horizontal="center" vertical="center"/>
    </xf>
    <xf numFmtId="0" fontId="16" fillId="2" borderId="0" xfId="1" applyFont="1" applyFill="1" applyAlignment="1">
      <alignment horizontal="left"/>
    </xf>
    <xf numFmtId="4" fontId="13" fillId="0" borderId="4" xfId="1" applyNumberFormat="1" applyFont="1" applyFill="1" applyBorder="1" applyAlignment="1">
      <alignment horizontal="center" vertical="center"/>
    </xf>
    <xf numFmtId="4" fontId="13" fillId="3" borderId="4" xfId="1" applyNumberFormat="1" applyFont="1" applyFill="1" applyBorder="1" applyAlignment="1">
      <alignment horizontal="center" vertical="center"/>
    </xf>
    <xf numFmtId="4" fontId="13" fillId="4" borderId="4" xfId="1" applyNumberFormat="1" applyFont="1" applyFill="1" applyBorder="1" applyAlignment="1">
      <alignment horizontal="center" vertical="center"/>
    </xf>
    <xf numFmtId="0" fontId="17" fillId="0" borderId="0" xfId="1" applyFont="1" applyFill="1" applyAlignment="1">
      <alignment horizontal="left"/>
    </xf>
    <xf numFmtId="168" fontId="17" fillId="2" borderId="0" xfId="1" applyNumberFormat="1" applyFont="1" applyFill="1" applyAlignment="1">
      <alignment horizontal="left"/>
    </xf>
    <xf numFmtId="4" fontId="17" fillId="2" borderId="0" xfId="1" applyNumberFormat="1" applyFont="1" applyFill="1" applyAlignment="1">
      <alignment horizontal="left"/>
    </xf>
    <xf numFmtId="0" fontId="18" fillId="2" borderId="0" xfId="1" applyFont="1" applyFill="1" applyAlignment="1">
      <alignment horizontal="left"/>
    </xf>
    <xf numFmtId="0" fontId="18" fillId="2" borderId="5" xfId="1" applyFont="1" applyFill="1" applyBorder="1" applyAlignment="1">
      <alignment horizontal="left"/>
    </xf>
    <xf numFmtId="0" fontId="19" fillId="0" borderId="5" xfId="1" applyFont="1" applyFill="1" applyBorder="1" applyAlignment="1">
      <alignment horizontal="left"/>
    </xf>
    <xf numFmtId="168" fontId="19" fillId="2" borderId="5" xfId="1" applyNumberFormat="1" applyFont="1" applyFill="1" applyBorder="1" applyAlignment="1">
      <alignment horizontal="left"/>
    </xf>
    <xf numFmtId="0" fontId="19" fillId="2" borderId="5" xfId="1" applyFont="1" applyFill="1" applyBorder="1" applyAlignment="1">
      <alignment horizontal="left"/>
    </xf>
    <xf numFmtId="4" fontId="18" fillId="2" borderId="0" xfId="1" applyNumberFormat="1" applyFont="1" applyFill="1" applyAlignment="1">
      <alignment horizontal="left"/>
    </xf>
    <xf numFmtId="0" fontId="18" fillId="2" borderId="5" xfId="1" applyFont="1" applyFill="1" applyBorder="1" applyAlignment="1">
      <alignment horizontal="right"/>
    </xf>
    <xf numFmtId="0" fontId="17" fillId="2" borderId="0" xfId="1" applyFont="1" applyFill="1" applyAlignment="1">
      <alignment horizontal="left"/>
    </xf>
    <xf numFmtId="4" fontId="17" fillId="0" borderId="0" xfId="1" applyNumberFormat="1" applyFont="1" applyFill="1" applyAlignment="1">
      <alignment horizontal="left"/>
    </xf>
    <xf numFmtId="169" fontId="17" fillId="0" borderId="0" xfId="1" applyNumberFormat="1" applyFont="1" applyFill="1" applyAlignment="1">
      <alignment horizontal="left"/>
    </xf>
    <xf numFmtId="0" fontId="28" fillId="0" borderId="0" xfId="12" applyFont="1"/>
    <xf numFmtId="0" fontId="28" fillId="0" borderId="0" xfId="12" applyFont="1" applyAlignment="1">
      <alignment horizontal="right"/>
    </xf>
    <xf numFmtId="0" fontId="28" fillId="0" borderId="4" xfId="12" applyFont="1" applyBorder="1" applyAlignment="1">
      <alignment horizontal="center" vertical="center" wrapText="1" shrinkToFit="1"/>
    </xf>
    <xf numFmtId="0" fontId="28" fillId="0" borderId="1" xfId="12" applyFont="1" applyBorder="1" applyAlignment="1">
      <alignment horizontal="center" vertical="center" wrapText="1" shrinkToFit="1"/>
    </xf>
    <xf numFmtId="0" fontId="30" fillId="0" borderId="4" xfId="12" applyFont="1" applyBorder="1" applyAlignment="1">
      <alignment horizontal="center" vertical="center"/>
    </xf>
    <xf numFmtId="0" fontId="3" fillId="0" borderId="4" xfId="12" applyFont="1" applyBorder="1" applyAlignment="1">
      <alignment wrapText="1" shrinkToFit="1"/>
    </xf>
    <xf numFmtId="0" fontId="28" fillId="0" borderId="4" xfId="12" applyFont="1" applyBorder="1" applyAlignment="1">
      <alignment horizontal="center" vertical="center"/>
    </xf>
    <xf numFmtId="4" fontId="30" fillId="0" borderId="4" xfId="12" applyNumberFormat="1" applyFont="1" applyBorder="1" applyAlignment="1">
      <alignment horizontal="center" vertical="center"/>
    </xf>
    <xf numFmtId="0" fontId="28" fillId="0" borderId="1" xfId="12" applyFont="1" applyBorder="1"/>
    <xf numFmtId="0" fontId="28" fillId="0" borderId="4" xfId="12" applyFont="1" applyBorder="1"/>
    <xf numFmtId="0" fontId="9" fillId="0" borderId="4" xfId="12" applyFont="1" applyBorder="1" applyAlignment="1">
      <alignment wrapText="1" shrinkToFit="1"/>
    </xf>
    <xf numFmtId="4" fontId="28" fillId="0" borderId="4" xfId="12" applyNumberFormat="1" applyFont="1" applyBorder="1" applyAlignment="1">
      <alignment horizontal="center" vertical="center"/>
    </xf>
    <xf numFmtId="4" fontId="28" fillId="0" borderId="1" xfId="12" applyNumberFormat="1" applyFont="1" applyBorder="1" applyAlignment="1">
      <alignment horizontal="center" vertical="center"/>
    </xf>
    <xf numFmtId="0" fontId="3" fillId="0" borderId="4" xfId="12" applyFont="1" applyBorder="1"/>
    <xf numFmtId="4" fontId="30" fillId="0" borderId="1" xfId="12" applyNumberFormat="1" applyFont="1" applyBorder="1" applyAlignment="1">
      <alignment horizontal="center" vertical="center"/>
    </xf>
    <xf numFmtId="170" fontId="28" fillId="0" borderId="4" xfId="12" applyNumberFormat="1" applyFont="1" applyBorder="1" applyAlignment="1">
      <alignment horizontal="center" vertical="center"/>
    </xf>
    <xf numFmtId="171" fontId="28" fillId="0" borderId="1" xfId="12" applyNumberFormat="1" applyFont="1" applyBorder="1" applyAlignment="1">
      <alignment horizontal="center" vertical="center"/>
    </xf>
    <xf numFmtId="171" fontId="28" fillId="0" borderId="4" xfId="12" applyNumberFormat="1" applyFont="1" applyBorder="1" applyAlignment="1">
      <alignment horizontal="center" vertical="center"/>
    </xf>
    <xf numFmtId="0" fontId="3" fillId="0" borderId="4" xfId="12" applyFont="1" applyBorder="1" applyAlignment="1">
      <alignment horizontal="center"/>
    </xf>
    <xf numFmtId="4" fontId="28" fillId="0" borderId="0" xfId="12" applyNumberFormat="1" applyFont="1"/>
    <xf numFmtId="170" fontId="28" fillId="0" borderId="0" xfId="12" applyNumberFormat="1" applyFont="1"/>
    <xf numFmtId="0" fontId="9" fillId="0" borderId="4" xfId="12" applyFont="1" applyBorder="1"/>
    <xf numFmtId="170" fontId="30" fillId="0" borderId="4" xfId="12" applyNumberFormat="1" applyFont="1" applyBorder="1" applyAlignment="1">
      <alignment horizontal="center" vertical="center"/>
    </xf>
    <xf numFmtId="166" fontId="30" fillId="0" borderId="1" xfId="12" applyNumberFormat="1" applyFont="1" applyBorder="1" applyAlignment="1">
      <alignment horizontal="center" vertical="center"/>
    </xf>
    <xf numFmtId="166" fontId="30" fillId="0" borderId="4" xfId="12" applyNumberFormat="1" applyFont="1" applyBorder="1" applyAlignment="1">
      <alignment horizontal="center" vertical="center"/>
    </xf>
    <xf numFmtId="170" fontId="30" fillId="0" borderId="1" xfId="12" applyNumberFormat="1" applyFont="1" applyBorder="1" applyAlignment="1">
      <alignment horizontal="center" vertical="center"/>
    </xf>
    <xf numFmtId="2" fontId="28" fillId="0" borderId="4" xfId="12" applyNumberFormat="1" applyFont="1" applyBorder="1" applyAlignment="1">
      <alignment horizontal="center"/>
    </xf>
    <xf numFmtId="2" fontId="28" fillId="0" borderId="1" xfId="12" applyNumberFormat="1" applyFont="1" applyBorder="1" applyAlignment="1">
      <alignment horizontal="center"/>
    </xf>
    <xf numFmtId="0" fontId="28" fillId="0" borderId="0" xfId="12" applyFont="1" applyAlignment="1">
      <alignment horizontal="center" vertical="center"/>
    </xf>
    <xf numFmtId="0" fontId="28" fillId="0" borderId="5" xfId="12" applyFont="1" applyBorder="1" applyAlignment="1">
      <alignment horizontal="center"/>
    </xf>
    <xf numFmtId="0" fontId="29" fillId="0" borderId="0" xfId="12" applyFont="1" applyAlignment="1">
      <alignment horizontal="right"/>
    </xf>
    <xf numFmtId="0" fontId="30" fillId="0" borderId="1" xfId="12" applyFont="1" applyBorder="1" applyAlignment="1">
      <alignment horizontal="center" vertical="center"/>
    </xf>
    <xf numFmtId="0" fontId="28" fillId="0" borderId="0" xfId="12" applyFont="1" applyAlignment="1">
      <alignment horizontal="center" vertical="center" wrapText="1" shrinkToFit="1"/>
    </xf>
    <xf numFmtId="0" fontId="29" fillId="0" borderId="0" xfId="12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</cellXfs>
  <cellStyles count="13">
    <cellStyle name="0,0_x000d__x000a_NA_x000d__x000a_" xfId="4"/>
    <cellStyle name="Гиперссылка_1. Анкета - Баланс __________2008г." xfId="5"/>
    <cellStyle name="Заголовок" xfId="2"/>
    <cellStyle name="ЗаголовокСтолбца" xfId="6"/>
    <cellStyle name="Значение" xfId="7"/>
    <cellStyle name="Обычный" xfId="0" builtinId="0"/>
    <cellStyle name="Обычный 2" xfId="1"/>
    <cellStyle name="Обычный 3" xfId="8"/>
    <cellStyle name="Обычный 4" xfId="9"/>
    <cellStyle name="Обычный 5" xfId="12"/>
    <cellStyle name="Финансовый 2" xfId="3"/>
    <cellStyle name="Формула" xfId="10"/>
    <cellStyle name="ФормулаВБ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_&#1057;&#1084;&#1077;&#1090;&#1072;_2015&#1075;._&#1048;&#1085;&#1074;&#1077;&#1089;&#1090;&#1043;&#1088;&#1072;&#1076;&#1057;&#1090;&#1088;&#1086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1TSET.NET.2015_2019.&#1054;&#1054;&#1054;_&#1048;&#1085;&#1074;&#1077;&#1089;&#1090;&#1043;&#1088;&#1072;&#1076;&#1057;&#1090;&#1088;&#1086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1TSET.NET.2011_2015.&#1054;&#1054;&#1054;_&#1048;&#1085;&#1074;&#1077;&#1089;&#1090;&#1043;&#1088;&#1072;&#1076;&#1057;&#1090;&#1088;&#1086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99;_&#1085;&#1072;_2015&#1075;/&#1048;&#1085;&#1074;&#1077;&#1089;&#1090;&#1075;&#1088;&#1072;&#1076;&#1089;&#1090;&#1088;&#1086;&#1081;/&#1058;&#1072;&#1088;&#1080;&#1092;/&#1054;&#1090;&#1074;&#1077;&#1090;%20&#1085;&#1072;%20&#1079;&#1072;&#1087;&#1088;&#1086;&#1089;%20&#1044;&#1058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.1.16. (2)"/>
      <sheetName val="Заголовок"/>
      <sheetName val="Анкета"/>
      <sheetName val="Т.1.1."/>
      <sheetName val="Т.1.2."/>
      <sheetName val="Т.1.4."/>
      <sheetName val="Т.1.5."/>
      <sheetName val="Т.1.6."/>
      <sheetName val="Смета"/>
      <sheetName val="Смета пятилетка"/>
      <sheetName val="Смета ДПР"/>
      <sheetName val="ДПР "/>
      <sheetName val="1 к 1.15"/>
      <sheetName val="2 к 1.15."/>
      <sheetName val="4.1 к 1.15"/>
      <sheetName val="4.2 к 1.15"/>
      <sheetName val="5.1 к 1.15."/>
      <sheetName val="5.2 к 1.15."/>
      <sheetName val="5.3 к 1.15."/>
      <sheetName val="5.4 к 1.15."/>
      <sheetName val="6 к 1.15."/>
      <sheetName val="7 к 1.15."/>
      <sheetName val="8 к 1.15."/>
      <sheetName val="Т.1.16."/>
      <sheetName val="Т1.16"/>
      <sheetName val="П1.16"/>
      <sheetName val="П1.17"/>
      <sheetName val="1 к 1.17."/>
      <sheetName val="2 к 1.17."/>
      <sheetName val="1.21."/>
      <sheetName val="П1. к 1.21."/>
      <sheetName val="П2. к1.21."/>
      <sheetName val="Канцелярия"/>
      <sheetName val="Лист1"/>
      <sheetName val="Прибыль"/>
      <sheetName val="Тепло свет"/>
      <sheetName val="Обучение"/>
      <sheetName val="Прочие"/>
      <sheetName val="Машиночасы и транспорт"/>
    </sheetNames>
    <sheetDataSet>
      <sheetData sheetId="0"/>
      <sheetData sheetId="1">
        <row r="3">
          <cell r="B3">
            <v>2015</v>
          </cell>
        </row>
        <row r="4">
          <cell r="B4">
            <v>2014</v>
          </cell>
        </row>
        <row r="5">
          <cell r="B5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H2" t="str">
            <v>без НДС</v>
          </cell>
        </row>
      </sheetData>
      <sheetData sheetId="9"/>
      <sheetData sheetId="10">
        <row r="31">
          <cell r="G31">
            <v>0</v>
          </cell>
        </row>
      </sheetData>
      <sheetData sheetId="11"/>
      <sheetData sheetId="12">
        <row r="7">
          <cell r="G7">
            <v>435.43246015399131</v>
          </cell>
        </row>
      </sheetData>
      <sheetData sheetId="13">
        <row r="6">
          <cell r="J6">
            <v>98.138056587748153</v>
          </cell>
        </row>
      </sheetData>
      <sheetData sheetId="14"/>
      <sheetData sheetId="15">
        <row r="47">
          <cell r="D47">
            <v>42.208337105999995</v>
          </cell>
        </row>
        <row r="94">
          <cell r="D94">
            <v>199.87316482199998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32">
          <cell r="H32">
            <v>4767.7607673273742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H34">
            <v>0</v>
          </cell>
        </row>
      </sheetData>
      <sheetData sheetId="32">
        <row r="41">
          <cell r="F41">
            <v>123.62594881355932</v>
          </cell>
        </row>
      </sheetData>
      <sheetData sheetId="33"/>
      <sheetData sheetId="34">
        <row r="13">
          <cell r="E13">
            <v>165208.99525449637</v>
          </cell>
        </row>
      </sheetData>
      <sheetData sheetId="35">
        <row r="23">
          <cell r="E23">
            <v>38967.757917113733</v>
          </cell>
        </row>
        <row r="28">
          <cell r="E28">
            <v>348492.12072897016</v>
          </cell>
        </row>
      </sheetData>
      <sheetData sheetId="36"/>
      <sheetData sheetId="37">
        <row r="9">
          <cell r="F9">
            <v>78.078390076131242</v>
          </cell>
        </row>
      </sheetData>
      <sheetData sheetId="38">
        <row r="20">
          <cell r="E20">
            <v>2692.9866076360008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P2.1"/>
      <sheetName val="P2.2"/>
      <sheetName val="1.30."/>
      <sheetName val="2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2">
          <cell r="G102">
            <v>1712.9963550331991</v>
          </cell>
        </row>
        <row r="103">
          <cell r="G103">
            <v>10706.227218957494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P2.1"/>
      <sheetName val="P2.2"/>
      <sheetName val="1.30."/>
      <sheetName val="2.3"/>
    </sheetNames>
    <sheetDataSet>
      <sheetData sheetId="0"/>
      <sheetData sheetId="1"/>
      <sheetData sheetId="2"/>
      <sheetData sheetId="3"/>
      <sheetData sheetId="4">
        <row r="7">
          <cell r="AQ7">
            <v>8.1226769999999995</v>
          </cell>
        </row>
        <row r="18">
          <cell r="BW18">
            <v>7.1950000000000003</v>
          </cell>
        </row>
      </sheetData>
      <sheetData sheetId="5">
        <row r="7">
          <cell r="AQ7">
            <v>1.9729601651688122</v>
          </cell>
        </row>
      </sheetData>
      <sheetData sheetId="6"/>
      <sheetData sheetId="7"/>
      <sheetData sheetId="8">
        <row r="52">
          <cell r="M52">
            <v>501.31539999999995</v>
          </cell>
        </row>
      </sheetData>
      <sheetData sheetId="9">
        <row r="13">
          <cell r="AB13">
            <v>8700</v>
          </cell>
        </row>
        <row r="15">
          <cell r="AB15">
            <v>1200</v>
          </cell>
          <cell r="AC15">
            <v>0.27063599458727983</v>
          </cell>
        </row>
        <row r="16">
          <cell r="AB16">
            <v>7500</v>
          </cell>
          <cell r="AC16">
            <v>1.6914749661705006</v>
          </cell>
        </row>
      </sheetData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Налог на имущество"/>
      <sheetName val="Налог на землю"/>
    </sheetNames>
    <sheetDataSet>
      <sheetData sheetId="0">
        <row r="41">
          <cell r="V41">
            <v>995.1780369999999</v>
          </cell>
        </row>
      </sheetData>
      <sheetData sheetId="1">
        <row r="41">
          <cell r="O41">
            <v>366.32510200000002</v>
          </cell>
          <cell r="U41">
            <v>344.43118599999985</v>
          </cell>
          <cell r="AA41">
            <v>322.53726999999998</v>
          </cell>
          <cell r="AG41">
            <v>300.64335399999999</v>
          </cell>
          <cell r="AM41">
            <v>278.749438</v>
          </cell>
        </row>
      </sheetData>
      <sheetData sheetId="2">
        <row r="27">
          <cell r="H27">
            <v>310.97104413281807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G18" sqref="G18"/>
    </sheetView>
  </sheetViews>
  <sheetFormatPr defaultRowHeight="16.5" x14ac:dyDescent="0.25"/>
  <cols>
    <col min="1" max="1" width="7.7109375" style="73" customWidth="1"/>
    <col min="2" max="2" width="48.5703125" style="73" customWidth="1"/>
    <col min="3" max="3" width="17" style="73" customWidth="1"/>
    <col min="4" max="4" width="23.42578125" style="73" customWidth="1"/>
    <col min="5" max="5" width="18.140625" style="73" customWidth="1"/>
    <col min="6" max="6" width="19" style="73" customWidth="1"/>
    <col min="7" max="7" width="18.5703125" style="73" customWidth="1"/>
    <col min="8" max="256" width="9.140625" style="73"/>
    <col min="257" max="257" width="5.85546875" style="73" customWidth="1"/>
    <col min="258" max="258" width="48.5703125" style="73" customWidth="1"/>
    <col min="259" max="259" width="17" style="73" customWidth="1"/>
    <col min="260" max="260" width="23.42578125" style="73" customWidth="1"/>
    <col min="261" max="261" width="18.140625" style="73" customWidth="1"/>
    <col min="262" max="262" width="19" style="73" customWidth="1"/>
    <col min="263" max="263" width="18.5703125" style="73" customWidth="1"/>
    <col min="264" max="512" width="9.140625" style="73"/>
    <col min="513" max="513" width="5.85546875" style="73" customWidth="1"/>
    <col min="514" max="514" width="48.5703125" style="73" customWidth="1"/>
    <col min="515" max="515" width="17" style="73" customWidth="1"/>
    <col min="516" max="516" width="23.42578125" style="73" customWidth="1"/>
    <col min="517" max="517" width="18.140625" style="73" customWidth="1"/>
    <col min="518" max="518" width="19" style="73" customWidth="1"/>
    <col min="519" max="519" width="18.5703125" style="73" customWidth="1"/>
    <col min="520" max="768" width="9.140625" style="73"/>
    <col min="769" max="769" width="5.85546875" style="73" customWidth="1"/>
    <col min="770" max="770" width="48.5703125" style="73" customWidth="1"/>
    <col min="771" max="771" width="17" style="73" customWidth="1"/>
    <col min="772" max="772" width="23.42578125" style="73" customWidth="1"/>
    <col min="773" max="773" width="18.140625" style="73" customWidth="1"/>
    <col min="774" max="774" width="19" style="73" customWidth="1"/>
    <col min="775" max="775" width="18.5703125" style="73" customWidth="1"/>
    <col min="776" max="1024" width="9.140625" style="73"/>
    <col min="1025" max="1025" width="5.85546875" style="73" customWidth="1"/>
    <col min="1026" max="1026" width="48.5703125" style="73" customWidth="1"/>
    <col min="1027" max="1027" width="17" style="73" customWidth="1"/>
    <col min="1028" max="1028" width="23.42578125" style="73" customWidth="1"/>
    <col min="1029" max="1029" width="18.140625" style="73" customWidth="1"/>
    <col min="1030" max="1030" width="19" style="73" customWidth="1"/>
    <col min="1031" max="1031" width="18.5703125" style="73" customWidth="1"/>
    <col min="1032" max="1280" width="9.140625" style="73"/>
    <col min="1281" max="1281" width="5.85546875" style="73" customWidth="1"/>
    <col min="1282" max="1282" width="48.5703125" style="73" customWidth="1"/>
    <col min="1283" max="1283" width="17" style="73" customWidth="1"/>
    <col min="1284" max="1284" width="23.42578125" style="73" customWidth="1"/>
    <col min="1285" max="1285" width="18.140625" style="73" customWidth="1"/>
    <col min="1286" max="1286" width="19" style="73" customWidth="1"/>
    <col min="1287" max="1287" width="18.5703125" style="73" customWidth="1"/>
    <col min="1288" max="1536" width="9.140625" style="73"/>
    <col min="1537" max="1537" width="5.85546875" style="73" customWidth="1"/>
    <col min="1538" max="1538" width="48.5703125" style="73" customWidth="1"/>
    <col min="1539" max="1539" width="17" style="73" customWidth="1"/>
    <col min="1540" max="1540" width="23.42578125" style="73" customWidth="1"/>
    <col min="1541" max="1541" width="18.140625" style="73" customWidth="1"/>
    <col min="1542" max="1542" width="19" style="73" customWidth="1"/>
    <col min="1543" max="1543" width="18.5703125" style="73" customWidth="1"/>
    <col min="1544" max="1792" width="9.140625" style="73"/>
    <col min="1793" max="1793" width="5.85546875" style="73" customWidth="1"/>
    <col min="1794" max="1794" width="48.5703125" style="73" customWidth="1"/>
    <col min="1795" max="1795" width="17" style="73" customWidth="1"/>
    <col min="1796" max="1796" width="23.42578125" style="73" customWidth="1"/>
    <col min="1797" max="1797" width="18.140625" style="73" customWidth="1"/>
    <col min="1798" max="1798" width="19" style="73" customWidth="1"/>
    <col min="1799" max="1799" width="18.5703125" style="73" customWidth="1"/>
    <col min="1800" max="2048" width="9.140625" style="73"/>
    <col min="2049" max="2049" width="5.85546875" style="73" customWidth="1"/>
    <col min="2050" max="2050" width="48.5703125" style="73" customWidth="1"/>
    <col min="2051" max="2051" width="17" style="73" customWidth="1"/>
    <col min="2052" max="2052" width="23.42578125" style="73" customWidth="1"/>
    <col min="2053" max="2053" width="18.140625" style="73" customWidth="1"/>
    <col min="2054" max="2054" width="19" style="73" customWidth="1"/>
    <col min="2055" max="2055" width="18.5703125" style="73" customWidth="1"/>
    <col min="2056" max="2304" width="9.140625" style="73"/>
    <col min="2305" max="2305" width="5.85546875" style="73" customWidth="1"/>
    <col min="2306" max="2306" width="48.5703125" style="73" customWidth="1"/>
    <col min="2307" max="2307" width="17" style="73" customWidth="1"/>
    <col min="2308" max="2308" width="23.42578125" style="73" customWidth="1"/>
    <col min="2309" max="2309" width="18.140625" style="73" customWidth="1"/>
    <col min="2310" max="2310" width="19" style="73" customWidth="1"/>
    <col min="2311" max="2311" width="18.5703125" style="73" customWidth="1"/>
    <col min="2312" max="2560" width="9.140625" style="73"/>
    <col min="2561" max="2561" width="5.85546875" style="73" customWidth="1"/>
    <col min="2562" max="2562" width="48.5703125" style="73" customWidth="1"/>
    <col min="2563" max="2563" width="17" style="73" customWidth="1"/>
    <col min="2564" max="2564" width="23.42578125" style="73" customWidth="1"/>
    <col min="2565" max="2565" width="18.140625" style="73" customWidth="1"/>
    <col min="2566" max="2566" width="19" style="73" customWidth="1"/>
    <col min="2567" max="2567" width="18.5703125" style="73" customWidth="1"/>
    <col min="2568" max="2816" width="9.140625" style="73"/>
    <col min="2817" max="2817" width="5.85546875" style="73" customWidth="1"/>
    <col min="2818" max="2818" width="48.5703125" style="73" customWidth="1"/>
    <col min="2819" max="2819" width="17" style="73" customWidth="1"/>
    <col min="2820" max="2820" width="23.42578125" style="73" customWidth="1"/>
    <col min="2821" max="2821" width="18.140625" style="73" customWidth="1"/>
    <col min="2822" max="2822" width="19" style="73" customWidth="1"/>
    <col min="2823" max="2823" width="18.5703125" style="73" customWidth="1"/>
    <col min="2824" max="3072" width="9.140625" style="73"/>
    <col min="3073" max="3073" width="5.85546875" style="73" customWidth="1"/>
    <col min="3074" max="3074" width="48.5703125" style="73" customWidth="1"/>
    <col min="3075" max="3075" width="17" style="73" customWidth="1"/>
    <col min="3076" max="3076" width="23.42578125" style="73" customWidth="1"/>
    <col min="3077" max="3077" width="18.140625" style="73" customWidth="1"/>
    <col min="3078" max="3078" width="19" style="73" customWidth="1"/>
    <col min="3079" max="3079" width="18.5703125" style="73" customWidth="1"/>
    <col min="3080" max="3328" width="9.140625" style="73"/>
    <col min="3329" max="3329" width="5.85546875" style="73" customWidth="1"/>
    <col min="3330" max="3330" width="48.5703125" style="73" customWidth="1"/>
    <col min="3331" max="3331" width="17" style="73" customWidth="1"/>
    <col min="3332" max="3332" width="23.42578125" style="73" customWidth="1"/>
    <col min="3333" max="3333" width="18.140625" style="73" customWidth="1"/>
    <col min="3334" max="3334" width="19" style="73" customWidth="1"/>
    <col min="3335" max="3335" width="18.5703125" style="73" customWidth="1"/>
    <col min="3336" max="3584" width="9.140625" style="73"/>
    <col min="3585" max="3585" width="5.85546875" style="73" customWidth="1"/>
    <col min="3586" max="3586" width="48.5703125" style="73" customWidth="1"/>
    <col min="3587" max="3587" width="17" style="73" customWidth="1"/>
    <col min="3588" max="3588" width="23.42578125" style="73" customWidth="1"/>
    <col min="3589" max="3589" width="18.140625" style="73" customWidth="1"/>
    <col min="3590" max="3590" width="19" style="73" customWidth="1"/>
    <col min="3591" max="3591" width="18.5703125" style="73" customWidth="1"/>
    <col min="3592" max="3840" width="9.140625" style="73"/>
    <col min="3841" max="3841" width="5.85546875" style="73" customWidth="1"/>
    <col min="3842" max="3842" width="48.5703125" style="73" customWidth="1"/>
    <col min="3843" max="3843" width="17" style="73" customWidth="1"/>
    <col min="3844" max="3844" width="23.42578125" style="73" customWidth="1"/>
    <col min="3845" max="3845" width="18.140625" style="73" customWidth="1"/>
    <col min="3846" max="3846" width="19" style="73" customWidth="1"/>
    <col min="3847" max="3847" width="18.5703125" style="73" customWidth="1"/>
    <col min="3848" max="4096" width="9.140625" style="73"/>
    <col min="4097" max="4097" width="5.85546875" style="73" customWidth="1"/>
    <col min="4098" max="4098" width="48.5703125" style="73" customWidth="1"/>
    <col min="4099" max="4099" width="17" style="73" customWidth="1"/>
    <col min="4100" max="4100" width="23.42578125" style="73" customWidth="1"/>
    <col min="4101" max="4101" width="18.140625" style="73" customWidth="1"/>
    <col min="4102" max="4102" width="19" style="73" customWidth="1"/>
    <col min="4103" max="4103" width="18.5703125" style="73" customWidth="1"/>
    <col min="4104" max="4352" width="9.140625" style="73"/>
    <col min="4353" max="4353" width="5.85546875" style="73" customWidth="1"/>
    <col min="4354" max="4354" width="48.5703125" style="73" customWidth="1"/>
    <col min="4355" max="4355" width="17" style="73" customWidth="1"/>
    <col min="4356" max="4356" width="23.42578125" style="73" customWidth="1"/>
    <col min="4357" max="4357" width="18.140625" style="73" customWidth="1"/>
    <col min="4358" max="4358" width="19" style="73" customWidth="1"/>
    <col min="4359" max="4359" width="18.5703125" style="73" customWidth="1"/>
    <col min="4360" max="4608" width="9.140625" style="73"/>
    <col min="4609" max="4609" width="5.85546875" style="73" customWidth="1"/>
    <col min="4610" max="4610" width="48.5703125" style="73" customWidth="1"/>
    <col min="4611" max="4611" width="17" style="73" customWidth="1"/>
    <col min="4612" max="4612" width="23.42578125" style="73" customWidth="1"/>
    <col min="4613" max="4613" width="18.140625" style="73" customWidth="1"/>
    <col min="4614" max="4614" width="19" style="73" customWidth="1"/>
    <col min="4615" max="4615" width="18.5703125" style="73" customWidth="1"/>
    <col min="4616" max="4864" width="9.140625" style="73"/>
    <col min="4865" max="4865" width="5.85546875" style="73" customWidth="1"/>
    <col min="4866" max="4866" width="48.5703125" style="73" customWidth="1"/>
    <col min="4867" max="4867" width="17" style="73" customWidth="1"/>
    <col min="4868" max="4868" width="23.42578125" style="73" customWidth="1"/>
    <col min="4869" max="4869" width="18.140625" style="73" customWidth="1"/>
    <col min="4870" max="4870" width="19" style="73" customWidth="1"/>
    <col min="4871" max="4871" width="18.5703125" style="73" customWidth="1"/>
    <col min="4872" max="5120" width="9.140625" style="73"/>
    <col min="5121" max="5121" width="5.85546875" style="73" customWidth="1"/>
    <col min="5122" max="5122" width="48.5703125" style="73" customWidth="1"/>
    <col min="5123" max="5123" width="17" style="73" customWidth="1"/>
    <col min="5124" max="5124" width="23.42578125" style="73" customWidth="1"/>
    <col min="5125" max="5125" width="18.140625" style="73" customWidth="1"/>
    <col min="5126" max="5126" width="19" style="73" customWidth="1"/>
    <col min="5127" max="5127" width="18.5703125" style="73" customWidth="1"/>
    <col min="5128" max="5376" width="9.140625" style="73"/>
    <col min="5377" max="5377" width="5.85546875" style="73" customWidth="1"/>
    <col min="5378" max="5378" width="48.5703125" style="73" customWidth="1"/>
    <col min="5379" max="5379" width="17" style="73" customWidth="1"/>
    <col min="5380" max="5380" width="23.42578125" style="73" customWidth="1"/>
    <col min="5381" max="5381" width="18.140625" style="73" customWidth="1"/>
    <col min="5382" max="5382" width="19" style="73" customWidth="1"/>
    <col min="5383" max="5383" width="18.5703125" style="73" customWidth="1"/>
    <col min="5384" max="5632" width="9.140625" style="73"/>
    <col min="5633" max="5633" width="5.85546875" style="73" customWidth="1"/>
    <col min="5634" max="5634" width="48.5703125" style="73" customWidth="1"/>
    <col min="5635" max="5635" width="17" style="73" customWidth="1"/>
    <col min="5636" max="5636" width="23.42578125" style="73" customWidth="1"/>
    <col min="5637" max="5637" width="18.140625" style="73" customWidth="1"/>
    <col min="5638" max="5638" width="19" style="73" customWidth="1"/>
    <col min="5639" max="5639" width="18.5703125" style="73" customWidth="1"/>
    <col min="5640" max="5888" width="9.140625" style="73"/>
    <col min="5889" max="5889" width="5.85546875" style="73" customWidth="1"/>
    <col min="5890" max="5890" width="48.5703125" style="73" customWidth="1"/>
    <col min="5891" max="5891" width="17" style="73" customWidth="1"/>
    <col min="5892" max="5892" width="23.42578125" style="73" customWidth="1"/>
    <col min="5893" max="5893" width="18.140625" style="73" customWidth="1"/>
    <col min="5894" max="5894" width="19" style="73" customWidth="1"/>
    <col min="5895" max="5895" width="18.5703125" style="73" customWidth="1"/>
    <col min="5896" max="6144" width="9.140625" style="73"/>
    <col min="6145" max="6145" width="5.85546875" style="73" customWidth="1"/>
    <col min="6146" max="6146" width="48.5703125" style="73" customWidth="1"/>
    <col min="6147" max="6147" width="17" style="73" customWidth="1"/>
    <col min="6148" max="6148" width="23.42578125" style="73" customWidth="1"/>
    <col min="6149" max="6149" width="18.140625" style="73" customWidth="1"/>
    <col min="6150" max="6150" width="19" style="73" customWidth="1"/>
    <col min="6151" max="6151" width="18.5703125" style="73" customWidth="1"/>
    <col min="6152" max="6400" width="9.140625" style="73"/>
    <col min="6401" max="6401" width="5.85546875" style="73" customWidth="1"/>
    <col min="6402" max="6402" width="48.5703125" style="73" customWidth="1"/>
    <col min="6403" max="6403" width="17" style="73" customWidth="1"/>
    <col min="6404" max="6404" width="23.42578125" style="73" customWidth="1"/>
    <col min="6405" max="6405" width="18.140625" style="73" customWidth="1"/>
    <col min="6406" max="6406" width="19" style="73" customWidth="1"/>
    <col min="6407" max="6407" width="18.5703125" style="73" customWidth="1"/>
    <col min="6408" max="6656" width="9.140625" style="73"/>
    <col min="6657" max="6657" width="5.85546875" style="73" customWidth="1"/>
    <col min="6658" max="6658" width="48.5703125" style="73" customWidth="1"/>
    <col min="6659" max="6659" width="17" style="73" customWidth="1"/>
    <col min="6660" max="6660" width="23.42578125" style="73" customWidth="1"/>
    <col min="6661" max="6661" width="18.140625" style="73" customWidth="1"/>
    <col min="6662" max="6662" width="19" style="73" customWidth="1"/>
    <col min="6663" max="6663" width="18.5703125" style="73" customWidth="1"/>
    <col min="6664" max="6912" width="9.140625" style="73"/>
    <col min="6913" max="6913" width="5.85546875" style="73" customWidth="1"/>
    <col min="6914" max="6914" width="48.5703125" style="73" customWidth="1"/>
    <col min="6915" max="6915" width="17" style="73" customWidth="1"/>
    <col min="6916" max="6916" width="23.42578125" style="73" customWidth="1"/>
    <col min="6917" max="6917" width="18.140625" style="73" customWidth="1"/>
    <col min="6918" max="6918" width="19" style="73" customWidth="1"/>
    <col min="6919" max="6919" width="18.5703125" style="73" customWidth="1"/>
    <col min="6920" max="7168" width="9.140625" style="73"/>
    <col min="7169" max="7169" width="5.85546875" style="73" customWidth="1"/>
    <col min="7170" max="7170" width="48.5703125" style="73" customWidth="1"/>
    <col min="7171" max="7171" width="17" style="73" customWidth="1"/>
    <col min="7172" max="7172" width="23.42578125" style="73" customWidth="1"/>
    <col min="7173" max="7173" width="18.140625" style="73" customWidth="1"/>
    <col min="7174" max="7174" width="19" style="73" customWidth="1"/>
    <col min="7175" max="7175" width="18.5703125" style="73" customWidth="1"/>
    <col min="7176" max="7424" width="9.140625" style="73"/>
    <col min="7425" max="7425" width="5.85546875" style="73" customWidth="1"/>
    <col min="7426" max="7426" width="48.5703125" style="73" customWidth="1"/>
    <col min="7427" max="7427" width="17" style="73" customWidth="1"/>
    <col min="7428" max="7428" width="23.42578125" style="73" customWidth="1"/>
    <col min="7429" max="7429" width="18.140625" style="73" customWidth="1"/>
    <col min="7430" max="7430" width="19" style="73" customWidth="1"/>
    <col min="7431" max="7431" width="18.5703125" style="73" customWidth="1"/>
    <col min="7432" max="7680" width="9.140625" style="73"/>
    <col min="7681" max="7681" width="5.85546875" style="73" customWidth="1"/>
    <col min="7682" max="7682" width="48.5703125" style="73" customWidth="1"/>
    <col min="7683" max="7683" width="17" style="73" customWidth="1"/>
    <col min="7684" max="7684" width="23.42578125" style="73" customWidth="1"/>
    <col min="7685" max="7685" width="18.140625" style="73" customWidth="1"/>
    <col min="7686" max="7686" width="19" style="73" customWidth="1"/>
    <col min="7687" max="7687" width="18.5703125" style="73" customWidth="1"/>
    <col min="7688" max="7936" width="9.140625" style="73"/>
    <col min="7937" max="7937" width="5.85546875" style="73" customWidth="1"/>
    <col min="7938" max="7938" width="48.5703125" style="73" customWidth="1"/>
    <col min="7939" max="7939" width="17" style="73" customWidth="1"/>
    <col min="7940" max="7940" width="23.42578125" style="73" customWidth="1"/>
    <col min="7941" max="7941" width="18.140625" style="73" customWidth="1"/>
    <col min="7942" max="7942" width="19" style="73" customWidth="1"/>
    <col min="7943" max="7943" width="18.5703125" style="73" customWidth="1"/>
    <col min="7944" max="8192" width="9.140625" style="73"/>
    <col min="8193" max="8193" width="5.85546875" style="73" customWidth="1"/>
    <col min="8194" max="8194" width="48.5703125" style="73" customWidth="1"/>
    <col min="8195" max="8195" width="17" style="73" customWidth="1"/>
    <col min="8196" max="8196" width="23.42578125" style="73" customWidth="1"/>
    <col min="8197" max="8197" width="18.140625" style="73" customWidth="1"/>
    <col min="8198" max="8198" width="19" style="73" customWidth="1"/>
    <col min="8199" max="8199" width="18.5703125" style="73" customWidth="1"/>
    <col min="8200" max="8448" width="9.140625" style="73"/>
    <col min="8449" max="8449" width="5.85546875" style="73" customWidth="1"/>
    <col min="8450" max="8450" width="48.5703125" style="73" customWidth="1"/>
    <col min="8451" max="8451" width="17" style="73" customWidth="1"/>
    <col min="8452" max="8452" width="23.42578125" style="73" customWidth="1"/>
    <col min="8453" max="8453" width="18.140625" style="73" customWidth="1"/>
    <col min="8454" max="8454" width="19" style="73" customWidth="1"/>
    <col min="8455" max="8455" width="18.5703125" style="73" customWidth="1"/>
    <col min="8456" max="8704" width="9.140625" style="73"/>
    <col min="8705" max="8705" width="5.85546875" style="73" customWidth="1"/>
    <col min="8706" max="8706" width="48.5703125" style="73" customWidth="1"/>
    <col min="8707" max="8707" width="17" style="73" customWidth="1"/>
    <col min="8708" max="8708" width="23.42578125" style="73" customWidth="1"/>
    <col min="8709" max="8709" width="18.140625" style="73" customWidth="1"/>
    <col min="8710" max="8710" width="19" style="73" customWidth="1"/>
    <col min="8711" max="8711" width="18.5703125" style="73" customWidth="1"/>
    <col min="8712" max="8960" width="9.140625" style="73"/>
    <col min="8961" max="8961" width="5.85546875" style="73" customWidth="1"/>
    <col min="8962" max="8962" width="48.5703125" style="73" customWidth="1"/>
    <col min="8963" max="8963" width="17" style="73" customWidth="1"/>
    <col min="8964" max="8964" width="23.42578125" style="73" customWidth="1"/>
    <col min="8965" max="8965" width="18.140625" style="73" customWidth="1"/>
    <col min="8966" max="8966" width="19" style="73" customWidth="1"/>
    <col min="8967" max="8967" width="18.5703125" style="73" customWidth="1"/>
    <col min="8968" max="9216" width="9.140625" style="73"/>
    <col min="9217" max="9217" width="5.85546875" style="73" customWidth="1"/>
    <col min="9218" max="9218" width="48.5703125" style="73" customWidth="1"/>
    <col min="9219" max="9219" width="17" style="73" customWidth="1"/>
    <col min="9220" max="9220" width="23.42578125" style="73" customWidth="1"/>
    <col min="9221" max="9221" width="18.140625" style="73" customWidth="1"/>
    <col min="9222" max="9222" width="19" style="73" customWidth="1"/>
    <col min="9223" max="9223" width="18.5703125" style="73" customWidth="1"/>
    <col min="9224" max="9472" width="9.140625" style="73"/>
    <col min="9473" max="9473" width="5.85546875" style="73" customWidth="1"/>
    <col min="9474" max="9474" width="48.5703125" style="73" customWidth="1"/>
    <col min="9475" max="9475" width="17" style="73" customWidth="1"/>
    <col min="9476" max="9476" width="23.42578125" style="73" customWidth="1"/>
    <col min="9477" max="9477" width="18.140625" style="73" customWidth="1"/>
    <col min="9478" max="9478" width="19" style="73" customWidth="1"/>
    <col min="9479" max="9479" width="18.5703125" style="73" customWidth="1"/>
    <col min="9480" max="9728" width="9.140625" style="73"/>
    <col min="9729" max="9729" width="5.85546875" style="73" customWidth="1"/>
    <col min="9730" max="9730" width="48.5703125" style="73" customWidth="1"/>
    <col min="9731" max="9731" width="17" style="73" customWidth="1"/>
    <col min="9732" max="9732" width="23.42578125" style="73" customWidth="1"/>
    <col min="9733" max="9733" width="18.140625" style="73" customWidth="1"/>
    <col min="9734" max="9734" width="19" style="73" customWidth="1"/>
    <col min="9735" max="9735" width="18.5703125" style="73" customWidth="1"/>
    <col min="9736" max="9984" width="9.140625" style="73"/>
    <col min="9985" max="9985" width="5.85546875" style="73" customWidth="1"/>
    <col min="9986" max="9986" width="48.5703125" style="73" customWidth="1"/>
    <col min="9987" max="9987" width="17" style="73" customWidth="1"/>
    <col min="9988" max="9988" width="23.42578125" style="73" customWidth="1"/>
    <col min="9989" max="9989" width="18.140625" style="73" customWidth="1"/>
    <col min="9990" max="9990" width="19" style="73" customWidth="1"/>
    <col min="9991" max="9991" width="18.5703125" style="73" customWidth="1"/>
    <col min="9992" max="10240" width="9.140625" style="73"/>
    <col min="10241" max="10241" width="5.85546875" style="73" customWidth="1"/>
    <col min="10242" max="10242" width="48.5703125" style="73" customWidth="1"/>
    <col min="10243" max="10243" width="17" style="73" customWidth="1"/>
    <col min="10244" max="10244" width="23.42578125" style="73" customWidth="1"/>
    <col min="10245" max="10245" width="18.140625" style="73" customWidth="1"/>
    <col min="10246" max="10246" width="19" style="73" customWidth="1"/>
    <col min="10247" max="10247" width="18.5703125" style="73" customWidth="1"/>
    <col min="10248" max="10496" width="9.140625" style="73"/>
    <col min="10497" max="10497" width="5.85546875" style="73" customWidth="1"/>
    <col min="10498" max="10498" width="48.5703125" style="73" customWidth="1"/>
    <col min="10499" max="10499" width="17" style="73" customWidth="1"/>
    <col min="10500" max="10500" width="23.42578125" style="73" customWidth="1"/>
    <col min="10501" max="10501" width="18.140625" style="73" customWidth="1"/>
    <col min="10502" max="10502" width="19" style="73" customWidth="1"/>
    <col min="10503" max="10503" width="18.5703125" style="73" customWidth="1"/>
    <col min="10504" max="10752" width="9.140625" style="73"/>
    <col min="10753" max="10753" width="5.85546875" style="73" customWidth="1"/>
    <col min="10754" max="10754" width="48.5703125" style="73" customWidth="1"/>
    <col min="10755" max="10755" width="17" style="73" customWidth="1"/>
    <col min="10756" max="10756" width="23.42578125" style="73" customWidth="1"/>
    <col min="10757" max="10757" width="18.140625" style="73" customWidth="1"/>
    <col min="10758" max="10758" width="19" style="73" customWidth="1"/>
    <col min="10759" max="10759" width="18.5703125" style="73" customWidth="1"/>
    <col min="10760" max="11008" width="9.140625" style="73"/>
    <col min="11009" max="11009" width="5.85546875" style="73" customWidth="1"/>
    <col min="11010" max="11010" width="48.5703125" style="73" customWidth="1"/>
    <col min="11011" max="11011" width="17" style="73" customWidth="1"/>
    <col min="11012" max="11012" width="23.42578125" style="73" customWidth="1"/>
    <col min="11013" max="11013" width="18.140625" style="73" customWidth="1"/>
    <col min="11014" max="11014" width="19" style="73" customWidth="1"/>
    <col min="11015" max="11015" width="18.5703125" style="73" customWidth="1"/>
    <col min="11016" max="11264" width="9.140625" style="73"/>
    <col min="11265" max="11265" width="5.85546875" style="73" customWidth="1"/>
    <col min="11266" max="11266" width="48.5703125" style="73" customWidth="1"/>
    <col min="11267" max="11267" width="17" style="73" customWidth="1"/>
    <col min="11268" max="11268" width="23.42578125" style="73" customWidth="1"/>
    <col min="11269" max="11269" width="18.140625" style="73" customWidth="1"/>
    <col min="11270" max="11270" width="19" style="73" customWidth="1"/>
    <col min="11271" max="11271" width="18.5703125" style="73" customWidth="1"/>
    <col min="11272" max="11520" width="9.140625" style="73"/>
    <col min="11521" max="11521" width="5.85546875" style="73" customWidth="1"/>
    <col min="11522" max="11522" width="48.5703125" style="73" customWidth="1"/>
    <col min="11523" max="11523" width="17" style="73" customWidth="1"/>
    <col min="11524" max="11524" width="23.42578125" style="73" customWidth="1"/>
    <col min="11525" max="11525" width="18.140625" style="73" customWidth="1"/>
    <col min="11526" max="11526" width="19" style="73" customWidth="1"/>
    <col min="11527" max="11527" width="18.5703125" style="73" customWidth="1"/>
    <col min="11528" max="11776" width="9.140625" style="73"/>
    <col min="11777" max="11777" width="5.85546875" style="73" customWidth="1"/>
    <col min="11778" max="11778" width="48.5703125" style="73" customWidth="1"/>
    <col min="11779" max="11779" width="17" style="73" customWidth="1"/>
    <col min="11780" max="11780" width="23.42578125" style="73" customWidth="1"/>
    <col min="11781" max="11781" width="18.140625" style="73" customWidth="1"/>
    <col min="11782" max="11782" width="19" style="73" customWidth="1"/>
    <col min="11783" max="11783" width="18.5703125" style="73" customWidth="1"/>
    <col min="11784" max="12032" width="9.140625" style="73"/>
    <col min="12033" max="12033" width="5.85546875" style="73" customWidth="1"/>
    <col min="12034" max="12034" width="48.5703125" style="73" customWidth="1"/>
    <col min="12035" max="12035" width="17" style="73" customWidth="1"/>
    <col min="12036" max="12036" width="23.42578125" style="73" customWidth="1"/>
    <col min="12037" max="12037" width="18.140625" style="73" customWidth="1"/>
    <col min="12038" max="12038" width="19" style="73" customWidth="1"/>
    <col min="12039" max="12039" width="18.5703125" style="73" customWidth="1"/>
    <col min="12040" max="12288" width="9.140625" style="73"/>
    <col min="12289" max="12289" width="5.85546875" style="73" customWidth="1"/>
    <col min="12290" max="12290" width="48.5703125" style="73" customWidth="1"/>
    <col min="12291" max="12291" width="17" style="73" customWidth="1"/>
    <col min="12292" max="12292" width="23.42578125" style="73" customWidth="1"/>
    <col min="12293" max="12293" width="18.140625" style="73" customWidth="1"/>
    <col min="12294" max="12294" width="19" style="73" customWidth="1"/>
    <col min="12295" max="12295" width="18.5703125" style="73" customWidth="1"/>
    <col min="12296" max="12544" width="9.140625" style="73"/>
    <col min="12545" max="12545" width="5.85546875" style="73" customWidth="1"/>
    <col min="12546" max="12546" width="48.5703125" style="73" customWidth="1"/>
    <col min="12547" max="12547" width="17" style="73" customWidth="1"/>
    <col min="12548" max="12548" width="23.42578125" style="73" customWidth="1"/>
    <col min="12549" max="12549" width="18.140625" style="73" customWidth="1"/>
    <col min="12550" max="12550" width="19" style="73" customWidth="1"/>
    <col min="12551" max="12551" width="18.5703125" style="73" customWidth="1"/>
    <col min="12552" max="12800" width="9.140625" style="73"/>
    <col min="12801" max="12801" width="5.85546875" style="73" customWidth="1"/>
    <col min="12802" max="12802" width="48.5703125" style="73" customWidth="1"/>
    <col min="12803" max="12803" width="17" style="73" customWidth="1"/>
    <col min="12804" max="12804" width="23.42578125" style="73" customWidth="1"/>
    <col min="12805" max="12805" width="18.140625" style="73" customWidth="1"/>
    <col min="12806" max="12806" width="19" style="73" customWidth="1"/>
    <col min="12807" max="12807" width="18.5703125" style="73" customWidth="1"/>
    <col min="12808" max="13056" width="9.140625" style="73"/>
    <col min="13057" max="13057" width="5.85546875" style="73" customWidth="1"/>
    <col min="13058" max="13058" width="48.5703125" style="73" customWidth="1"/>
    <col min="13059" max="13059" width="17" style="73" customWidth="1"/>
    <col min="13060" max="13060" width="23.42578125" style="73" customWidth="1"/>
    <col min="13061" max="13061" width="18.140625" style="73" customWidth="1"/>
    <col min="13062" max="13062" width="19" style="73" customWidth="1"/>
    <col min="13063" max="13063" width="18.5703125" style="73" customWidth="1"/>
    <col min="13064" max="13312" width="9.140625" style="73"/>
    <col min="13313" max="13313" width="5.85546875" style="73" customWidth="1"/>
    <col min="13314" max="13314" width="48.5703125" style="73" customWidth="1"/>
    <col min="13315" max="13315" width="17" style="73" customWidth="1"/>
    <col min="13316" max="13316" width="23.42578125" style="73" customWidth="1"/>
    <col min="13317" max="13317" width="18.140625" style="73" customWidth="1"/>
    <col min="13318" max="13318" width="19" style="73" customWidth="1"/>
    <col min="13319" max="13319" width="18.5703125" style="73" customWidth="1"/>
    <col min="13320" max="13568" width="9.140625" style="73"/>
    <col min="13569" max="13569" width="5.85546875" style="73" customWidth="1"/>
    <col min="13570" max="13570" width="48.5703125" style="73" customWidth="1"/>
    <col min="13571" max="13571" width="17" style="73" customWidth="1"/>
    <col min="13572" max="13572" width="23.42578125" style="73" customWidth="1"/>
    <col min="13573" max="13573" width="18.140625" style="73" customWidth="1"/>
    <col min="13574" max="13574" width="19" style="73" customWidth="1"/>
    <col min="13575" max="13575" width="18.5703125" style="73" customWidth="1"/>
    <col min="13576" max="13824" width="9.140625" style="73"/>
    <col min="13825" max="13825" width="5.85546875" style="73" customWidth="1"/>
    <col min="13826" max="13826" width="48.5703125" style="73" customWidth="1"/>
    <col min="13827" max="13827" width="17" style="73" customWidth="1"/>
    <col min="13828" max="13828" width="23.42578125" style="73" customWidth="1"/>
    <col min="13829" max="13829" width="18.140625" style="73" customWidth="1"/>
    <col min="13830" max="13830" width="19" style="73" customWidth="1"/>
    <col min="13831" max="13831" width="18.5703125" style="73" customWidth="1"/>
    <col min="13832" max="14080" width="9.140625" style="73"/>
    <col min="14081" max="14081" width="5.85546875" style="73" customWidth="1"/>
    <col min="14082" max="14082" width="48.5703125" style="73" customWidth="1"/>
    <col min="14083" max="14083" width="17" style="73" customWidth="1"/>
    <col min="14084" max="14084" width="23.42578125" style="73" customWidth="1"/>
    <col min="14085" max="14085" width="18.140625" style="73" customWidth="1"/>
    <col min="14086" max="14086" width="19" style="73" customWidth="1"/>
    <col min="14087" max="14087" width="18.5703125" style="73" customWidth="1"/>
    <col min="14088" max="14336" width="9.140625" style="73"/>
    <col min="14337" max="14337" width="5.85546875" style="73" customWidth="1"/>
    <col min="14338" max="14338" width="48.5703125" style="73" customWidth="1"/>
    <col min="14339" max="14339" width="17" style="73" customWidth="1"/>
    <col min="14340" max="14340" width="23.42578125" style="73" customWidth="1"/>
    <col min="14341" max="14341" width="18.140625" style="73" customWidth="1"/>
    <col min="14342" max="14342" width="19" style="73" customWidth="1"/>
    <col min="14343" max="14343" width="18.5703125" style="73" customWidth="1"/>
    <col min="14344" max="14592" width="9.140625" style="73"/>
    <col min="14593" max="14593" width="5.85546875" style="73" customWidth="1"/>
    <col min="14594" max="14594" width="48.5703125" style="73" customWidth="1"/>
    <col min="14595" max="14595" width="17" style="73" customWidth="1"/>
    <col min="14596" max="14596" width="23.42578125" style="73" customWidth="1"/>
    <col min="14597" max="14597" width="18.140625" style="73" customWidth="1"/>
    <col min="14598" max="14598" width="19" style="73" customWidth="1"/>
    <col min="14599" max="14599" width="18.5703125" style="73" customWidth="1"/>
    <col min="14600" max="14848" width="9.140625" style="73"/>
    <col min="14849" max="14849" width="5.85546875" style="73" customWidth="1"/>
    <col min="14850" max="14850" width="48.5703125" style="73" customWidth="1"/>
    <col min="14851" max="14851" width="17" style="73" customWidth="1"/>
    <col min="14852" max="14852" width="23.42578125" style="73" customWidth="1"/>
    <col min="14853" max="14853" width="18.140625" style="73" customWidth="1"/>
    <col min="14854" max="14854" width="19" style="73" customWidth="1"/>
    <col min="14855" max="14855" width="18.5703125" style="73" customWidth="1"/>
    <col min="14856" max="15104" width="9.140625" style="73"/>
    <col min="15105" max="15105" width="5.85546875" style="73" customWidth="1"/>
    <col min="15106" max="15106" width="48.5703125" style="73" customWidth="1"/>
    <col min="15107" max="15107" width="17" style="73" customWidth="1"/>
    <col min="15108" max="15108" width="23.42578125" style="73" customWidth="1"/>
    <col min="15109" max="15109" width="18.140625" style="73" customWidth="1"/>
    <col min="15110" max="15110" width="19" style="73" customWidth="1"/>
    <col min="15111" max="15111" width="18.5703125" style="73" customWidth="1"/>
    <col min="15112" max="15360" width="9.140625" style="73"/>
    <col min="15361" max="15361" width="5.85546875" style="73" customWidth="1"/>
    <col min="15362" max="15362" width="48.5703125" style="73" customWidth="1"/>
    <col min="15363" max="15363" width="17" style="73" customWidth="1"/>
    <col min="15364" max="15364" width="23.42578125" style="73" customWidth="1"/>
    <col min="15365" max="15365" width="18.140625" style="73" customWidth="1"/>
    <col min="15366" max="15366" width="19" style="73" customWidth="1"/>
    <col min="15367" max="15367" width="18.5703125" style="73" customWidth="1"/>
    <col min="15368" max="15616" width="9.140625" style="73"/>
    <col min="15617" max="15617" width="5.85546875" style="73" customWidth="1"/>
    <col min="15618" max="15618" width="48.5703125" style="73" customWidth="1"/>
    <col min="15619" max="15619" width="17" style="73" customWidth="1"/>
    <col min="15620" max="15620" width="23.42578125" style="73" customWidth="1"/>
    <col min="15621" max="15621" width="18.140625" style="73" customWidth="1"/>
    <col min="15622" max="15622" width="19" style="73" customWidth="1"/>
    <col min="15623" max="15623" width="18.5703125" style="73" customWidth="1"/>
    <col min="15624" max="15872" width="9.140625" style="73"/>
    <col min="15873" max="15873" width="5.85546875" style="73" customWidth="1"/>
    <col min="15874" max="15874" width="48.5703125" style="73" customWidth="1"/>
    <col min="15875" max="15875" width="17" style="73" customWidth="1"/>
    <col min="15876" max="15876" width="23.42578125" style="73" customWidth="1"/>
    <col min="15877" max="15877" width="18.140625" style="73" customWidth="1"/>
    <col min="15878" max="15878" width="19" style="73" customWidth="1"/>
    <col min="15879" max="15879" width="18.5703125" style="73" customWidth="1"/>
    <col min="15880" max="16128" width="9.140625" style="73"/>
    <col min="16129" max="16129" width="5.85546875" style="73" customWidth="1"/>
    <col min="16130" max="16130" width="48.5703125" style="73" customWidth="1"/>
    <col min="16131" max="16131" width="17" style="73" customWidth="1"/>
    <col min="16132" max="16132" width="23.42578125" style="73" customWidth="1"/>
    <col min="16133" max="16133" width="18.140625" style="73" customWidth="1"/>
    <col min="16134" max="16134" width="19" style="73" customWidth="1"/>
    <col min="16135" max="16135" width="18.5703125" style="73" customWidth="1"/>
    <col min="16136" max="16384" width="9.140625" style="73"/>
  </cols>
  <sheetData>
    <row r="1" spans="1:8" ht="51" customHeight="1" x14ac:dyDescent="0.25">
      <c r="A1" s="105" t="s">
        <v>117</v>
      </c>
      <c r="B1" s="105"/>
      <c r="C1" s="105"/>
      <c r="D1" s="105"/>
      <c r="E1" s="105"/>
      <c r="F1" s="105"/>
    </row>
    <row r="3" spans="1:8" x14ac:dyDescent="0.25">
      <c r="A3" s="73" t="s">
        <v>118</v>
      </c>
      <c r="F3" s="74" t="s">
        <v>119</v>
      </c>
    </row>
    <row r="4" spans="1:8" x14ac:dyDescent="0.25">
      <c r="A4" s="73" t="s">
        <v>120</v>
      </c>
      <c r="B4" s="106" t="s">
        <v>121</v>
      </c>
      <c r="C4" s="106"/>
      <c r="D4" s="106"/>
      <c r="E4" s="106"/>
      <c r="F4" s="106"/>
    </row>
    <row r="5" spans="1:8" x14ac:dyDescent="0.25">
      <c r="B5" s="106" t="s">
        <v>122</v>
      </c>
      <c r="C5" s="106"/>
      <c r="D5" s="106"/>
      <c r="E5" s="106"/>
      <c r="F5" s="106"/>
    </row>
    <row r="7" spans="1:8" ht="33" x14ac:dyDescent="0.25">
      <c r="A7" s="75" t="s">
        <v>123</v>
      </c>
      <c r="B7" s="75" t="s">
        <v>124</v>
      </c>
      <c r="C7" s="75" t="s">
        <v>125</v>
      </c>
      <c r="D7" s="75" t="s">
        <v>126</v>
      </c>
      <c r="E7" s="76" t="s">
        <v>127</v>
      </c>
      <c r="F7" s="75" t="s">
        <v>128</v>
      </c>
    </row>
    <row r="8" spans="1:8" ht="31.5" x14ac:dyDescent="0.25">
      <c r="A8" s="77" t="s">
        <v>129</v>
      </c>
      <c r="B8" s="78" t="s">
        <v>130</v>
      </c>
      <c r="C8" s="79" t="s">
        <v>131</v>
      </c>
      <c r="D8" s="80">
        <f>'[2]1.30.'!$G$102*1000</f>
        <v>1712996.3550331991</v>
      </c>
      <c r="E8" s="81"/>
      <c r="F8" s="82"/>
    </row>
    <row r="9" spans="1:8" ht="63" x14ac:dyDescent="0.25">
      <c r="A9" s="79" t="s">
        <v>132</v>
      </c>
      <c r="B9" s="83" t="s">
        <v>133</v>
      </c>
      <c r="C9" s="79" t="s">
        <v>131</v>
      </c>
      <c r="D9" s="84">
        <f>D8</f>
        <v>1712996.3550331991</v>
      </c>
      <c r="E9" s="85">
        <f>D9/2</f>
        <v>856498.17751659954</v>
      </c>
      <c r="F9" s="84">
        <f>E9</f>
        <v>856498.17751659954</v>
      </c>
    </row>
    <row r="10" spans="1:8" x14ac:dyDescent="0.25">
      <c r="A10" s="77" t="s">
        <v>134</v>
      </c>
      <c r="B10" s="86" t="s">
        <v>135</v>
      </c>
      <c r="C10" s="79" t="s">
        <v>131</v>
      </c>
      <c r="D10" s="84">
        <f>D11*D12*1000</f>
        <v>113472.06439500001</v>
      </c>
      <c r="E10" s="85">
        <f>E11*E12*1000</f>
        <v>56736.032197500004</v>
      </c>
      <c r="F10" s="84">
        <f>E10</f>
        <v>56736.032197500004</v>
      </c>
    </row>
    <row r="11" spans="1:8" x14ac:dyDescent="0.25">
      <c r="A11" s="79" t="s">
        <v>136</v>
      </c>
      <c r="B11" s="86" t="s">
        <v>137</v>
      </c>
      <c r="C11" s="79" t="s">
        <v>138</v>
      </c>
      <c r="D11" s="80">
        <f>1255.25*1.047</f>
        <v>1314.24675</v>
      </c>
      <c r="E11" s="87">
        <f>D11</f>
        <v>1314.24675</v>
      </c>
      <c r="F11" s="80">
        <f>E11</f>
        <v>1314.24675</v>
      </c>
    </row>
    <row r="12" spans="1:8" x14ac:dyDescent="0.25">
      <c r="A12" s="79" t="s">
        <v>139</v>
      </c>
      <c r="B12" s="86" t="s">
        <v>140</v>
      </c>
      <c r="C12" s="79" t="s">
        <v>141</v>
      </c>
      <c r="D12" s="88">
        <f>D14*'[3]4'!$BW$18%</f>
        <v>8.634E-2</v>
      </c>
      <c r="E12" s="89">
        <f>D12/2</f>
        <v>4.317E-2</v>
      </c>
      <c r="F12" s="90">
        <f>E12</f>
        <v>4.317E-2</v>
      </c>
    </row>
    <row r="13" spans="1:8" x14ac:dyDescent="0.25">
      <c r="A13" s="77" t="s">
        <v>142</v>
      </c>
      <c r="B13" s="91" t="s">
        <v>143</v>
      </c>
      <c r="C13" s="79"/>
      <c r="D13" s="79"/>
      <c r="E13" s="81"/>
      <c r="F13" s="82"/>
      <c r="G13" s="92"/>
      <c r="H13" s="93"/>
    </row>
    <row r="14" spans="1:8" x14ac:dyDescent="0.25">
      <c r="A14" s="79" t="s">
        <v>144</v>
      </c>
      <c r="B14" s="94" t="s">
        <v>145</v>
      </c>
      <c r="C14" s="79" t="s">
        <v>141</v>
      </c>
      <c r="D14" s="95">
        <f>'[3]1.30.'!$AB$15/1000</f>
        <v>1.2</v>
      </c>
      <c r="E14" s="96">
        <f>D14/2</f>
        <v>0.6</v>
      </c>
      <c r="F14" s="97">
        <f>E14</f>
        <v>0.6</v>
      </c>
    </row>
    <row r="15" spans="1:8" x14ac:dyDescent="0.25">
      <c r="A15" s="79" t="s">
        <v>146</v>
      </c>
      <c r="B15" s="82" t="s">
        <v>147</v>
      </c>
      <c r="C15" s="79" t="s">
        <v>148</v>
      </c>
      <c r="D15" s="95">
        <f>'[3]1.30.'!$AC$15</f>
        <v>0.27063599458727983</v>
      </c>
      <c r="E15" s="98">
        <f>D15</f>
        <v>0.27063599458727983</v>
      </c>
      <c r="F15" s="95">
        <f>E15</f>
        <v>0.27063599458727983</v>
      </c>
    </row>
    <row r="16" spans="1:8" x14ac:dyDescent="0.25">
      <c r="A16" s="77" t="s">
        <v>149</v>
      </c>
      <c r="B16" s="91" t="s">
        <v>150</v>
      </c>
      <c r="C16" s="79"/>
      <c r="D16" s="79"/>
      <c r="E16" s="81"/>
      <c r="F16" s="82"/>
      <c r="G16" s="93"/>
    </row>
    <row r="17" spans="1:6" x14ac:dyDescent="0.25">
      <c r="A17" s="79" t="s">
        <v>151</v>
      </c>
      <c r="B17" s="94" t="s">
        <v>152</v>
      </c>
      <c r="C17" s="79" t="s">
        <v>153</v>
      </c>
      <c r="D17" s="99">
        <f>D12*D11</f>
        <v>113.472064395</v>
      </c>
      <c r="E17" s="100">
        <f>E12*E11</f>
        <v>56.736032197500002</v>
      </c>
      <c r="F17" s="99">
        <f>E17</f>
        <v>56.736032197500002</v>
      </c>
    </row>
    <row r="18" spans="1:6" x14ac:dyDescent="0.25">
      <c r="A18" s="79" t="s">
        <v>154</v>
      </c>
      <c r="B18" s="94" t="s">
        <v>155</v>
      </c>
      <c r="C18" s="79" t="s">
        <v>153</v>
      </c>
      <c r="D18" s="99">
        <f>D17</f>
        <v>113.472064395</v>
      </c>
      <c r="E18" s="100">
        <f>E17</f>
        <v>56.736032197500002</v>
      </c>
      <c r="F18" s="99">
        <f>E18</f>
        <v>56.736032197500002</v>
      </c>
    </row>
    <row r="19" spans="1:6" ht="6.75" customHeight="1" x14ac:dyDescent="0.25">
      <c r="A19" s="101"/>
      <c r="F19" s="82"/>
    </row>
    <row r="20" spans="1:6" x14ac:dyDescent="0.25">
      <c r="A20" s="79" t="s">
        <v>156</v>
      </c>
      <c r="B20" s="86" t="s">
        <v>157</v>
      </c>
      <c r="C20" s="82"/>
      <c r="D20" s="82"/>
      <c r="E20" s="81"/>
      <c r="F20" s="82"/>
    </row>
    <row r="21" spans="1:6" x14ac:dyDescent="0.25">
      <c r="A21" s="82" t="s">
        <v>158</v>
      </c>
      <c r="B21" s="94" t="s">
        <v>159</v>
      </c>
      <c r="C21" s="79" t="s">
        <v>138</v>
      </c>
      <c r="D21" s="84">
        <f>(D22*12*D15)/1000/D14+D23</f>
        <v>1522.0570161901658</v>
      </c>
      <c r="E21" s="85">
        <f>(E22*6*E15)/1000/E14+E23</f>
        <v>1522.0570161901658</v>
      </c>
      <c r="F21" s="84">
        <f>E21</f>
        <v>1522.0570161901658</v>
      </c>
    </row>
    <row r="22" spans="1:6" ht="31.5" x14ac:dyDescent="0.25">
      <c r="A22" s="82" t="s">
        <v>160</v>
      </c>
      <c r="B22" s="83" t="s">
        <v>161</v>
      </c>
      <c r="C22" s="82" t="s">
        <v>162</v>
      </c>
      <c r="D22" s="84">
        <f>D9/12/D15</f>
        <v>527460.12765397306</v>
      </c>
      <c r="E22" s="85">
        <f>E9/6/E15</f>
        <v>527460.12765397306</v>
      </c>
      <c r="F22" s="84">
        <f>E22</f>
        <v>527460.12765397306</v>
      </c>
    </row>
    <row r="23" spans="1:6" x14ac:dyDescent="0.25">
      <c r="A23" s="82" t="s">
        <v>163</v>
      </c>
      <c r="B23" s="94" t="s">
        <v>164</v>
      </c>
      <c r="C23" s="79" t="s">
        <v>138</v>
      </c>
      <c r="D23" s="84">
        <f>D17/D14</f>
        <v>94.56005366250001</v>
      </c>
      <c r="E23" s="85">
        <f>E17/E14</f>
        <v>94.56005366250001</v>
      </c>
      <c r="F23" s="84">
        <f>E23</f>
        <v>94.56005366250001</v>
      </c>
    </row>
    <row r="24" spans="1:6" x14ac:dyDescent="0.25">
      <c r="B24" s="73" t="s">
        <v>165</v>
      </c>
    </row>
    <row r="25" spans="1:6" x14ac:dyDescent="0.25">
      <c r="B25" s="73" t="s">
        <v>166</v>
      </c>
    </row>
    <row r="27" spans="1:6" x14ac:dyDescent="0.25">
      <c r="A27" s="73" t="s">
        <v>114</v>
      </c>
      <c r="F27" s="102" t="s">
        <v>115</v>
      </c>
    </row>
    <row r="28" spans="1:6" x14ac:dyDescent="0.25">
      <c r="F28" s="103"/>
    </row>
  </sheetData>
  <mergeCells count="3">
    <mergeCell ref="A1:F1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G10" sqref="G10"/>
    </sheetView>
  </sheetViews>
  <sheetFormatPr defaultRowHeight="16.5" x14ac:dyDescent="0.25"/>
  <cols>
    <col min="1" max="1" width="7.7109375" style="73" customWidth="1"/>
    <col min="2" max="2" width="48.5703125" style="73" customWidth="1"/>
    <col min="3" max="3" width="17" style="73" customWidth="1"/>
    <col min="4" max="4" width="23.42578125" style="73" customWidth="1"/>
    <col min="5" max="5" width="18.140625" style="73" customWidth="1"/>
    <col min="6" max="6" width="19" style="73" customWidth="1"/>
    <col min="7" max="7" width="18.5703125" style="73" customWidth="1"/>
    <col min="8" max="256" width="9.140625" style="73"/>
    <col min="257" max="257" width="7.7109375" style="73" customWidth="1"/>
    <col min="258" max="258" width="48.5703125" style="73" customWidth="1"/>
    <col min="259" max="259" width="17" style="73" customWidth="1"/>
    <col min="260" max="260" width="23.42578125" style="73" customWidth="1"/>
    <col min="261" max="261" width="18.140625" style="73" customWidth="1"/>
    <col min="262" max="262" width="19" style="73" customWidth="1"/>
    <col min="263" max="263" width="18.5703125" style="73" customWidth="1"/>
    <col min="264" max="512" width="9.140625" style="73"/>
    <col min="513" max="513" width="7.7109375" style="73" customWidth="1"/>
    <col min="514" max="514" width="48.5703125" style="73" customWidth="1"/>
    <col min="515" max="515" width="17" style="73" customWidth="1"/>
    <col min="516" max="516" width="23.42578125" style="73" customWidth="1"/>
    <col min="517" max="517" width="18.140625" style="73" customWidth="1"/>
    <col min="518" max="518" width="19" style="73" customWidth="1"/>
    <col min="519" max="519" width="18.5703125" style="73" customWidth="1"/>
    <col min="520" max="768" width="9.140625" style="73"/>
    <col min="769" max="769" width="7.7109375" style="73" customWidth="1"/>
    <col min="770" max="770" width="48.5703125" style="73" customWidth="1"/>
    <col min="771" max="771" width="17" style="73" customWidth="1"/>
    <col min="772" max="772" width="23.42578125" style="73" customWidth="1"/>
    <col min="773" max="773" width="18.140625" style="73" customWidth="1"/>
    <col min="774" max="774" width="19" style="73" customWidth="1"/>
    <col min="775" max="775" width="18.5703125" style="73" customWidth="1"/>
    <col min="776" max="1024" width="9.140625" style="73"/>
    <col min="1025" max="1025" width="7.7109375" style="73" customWidth="1"/>
    <col min="1026" max="1026" width="48.5703125" style="73" customWidth="1"/>
    <col min="1027" max="1027" width="17" style="73" customWidth="1"/>
    <col min="1028" max="1028" width="23.42578125" style="73" customWidth="1"/>
    <col min="1029" max="1029" width="18.140625" style="73" customWidth="1"/>
    <col min="1030" max="1030" width="19" style="73" customWidth="1"/>
    <col min="1031" max="1031" width="18.5703125" style="73" customWidth="1"/>
    <col min="1032" max="1280" width="9.140625" style="73"/>
    <col min="1281" max="1281" width="7.7109375" style="73" customWidth="1"/>
    <col min="1282" max="1282" width="48.5703125" style="73" customWidth="1"/>
    <col min="1283" max="1283" width="17" style="73" customWidth="1"/>
    <col min="1284" max="1284" width="23.42578125" style="73" customWidth="1"/>
    <col min="1285" max="1285" width="18.140625" style="73" customWidth="1"/>
    <col min="1286" max="1286" width="19" style="73" customWidth="1"/>
    <col min="1287" max="1287" width="18.5703125" style="73" customWidth="1"/>
    <col min="1288" max="1536" width="9.140625" style="73"/>
    <col min="1537" max="1537" width="7.7109375" style="73" customWidth="1"/>
    <col min="1538" max="1538" width="48.5703125" style="73" customWidth="1"/>
    <col min="1539" max="1539" width="17" style="73" customWidth="1"/>
    <col min="1540" max="1540" width="23.42578125" style="73" customWidth="1"/>
    <col min="1541" max="1541" width="18.140625" style="73" customWidth="1"/>
    <col min="1542" max="1542" width="19" style="73" customWidth="1"/>
    <col min="1543" max="1543" width="18.5703125" style="73" customWidth="1"/>
    <col min="1544" max="1792" width="9.140625" style="73"/>
    <col min="1793" max="1793" width="7.7109375" style="73" customWidth="1"/>
    <col min="1794" max="1794" width="48.5703125" style="73" customWidth="1"/>
    <col min="1795" max="1795" width="17" style="73" customWidth="1"/>
    <col min="1796" max="1796" width="23.42578125" style="73" customWidth="1"/>
    <col min="1797" max="1797" width="18.140625" style="73" customWidth="1"/>
    <col min="1798" max="1798" width="19" style="73" customWidth="1"/>
    <col min="1799" max="1799" width="18.5703125" style="73" customWidth="1"/>
    <col min="1800" max="2048" width="9.140625" style="73"/>
    <col min="2049" max="2049" width="7.7109375" style="73" customWidth="1"/>
    <col min="2050" max="2050" width="48.5703125" style="73" customWidth="1"/>
    <col min="2051" max="2051" width="17" style="73" customWidth="1"/>
    <col min="2052" max="2052" width="23.42578125" style="73" customWidth="1"/>
    <col min="2053" max="2053" width="18.140625" style="73" customWidth="1"/>
    <col min="2054" max="2054" width="19" style="73" customWidth="1"/>
    <col min="2055" max="2055" width="18.5703125" style="73" customWidth="1"/>
    <col min="2056" max="2304" width="9.140625" style="73"/>
    <col min="2305" max="2305" width="7.7109375" style="73" customWidth="1"/>
    <col min="2306" max="2306" width="48.5703125" style="73" customWidth="1"/>
    <col min="2307" max="2307" width="17" style="73" customWidth="1"/>
    <col min="2308" max="2308" width="23.42578125" style="73" customWidth="1"/>
    <col min="2309" max="2309" width="18.140625" style="73" customWidth="1"/>
    <col min="2310" max="2310" width="19" style="73" customWidth="1"/>
    <col min="2311" max="2311" width="18.5703125" style="73" customWidth="1"/>
    <col min="2312" max="2560" width="9.140625" style="73"/>
    <col min="2561" max="2561" width="7.7109375" style="73" customWidth="1"/>
    <col min="2562" max="2562" width="48.5703125" style="73" customWidth="1"/>
    <col min="2563" max="2563" width="17" style="73" customWidth="1"/>
    <col min="2564" max="2564" width="23.42578125" style="73" customWidth="1"/>
    <col min="2565" max="2565" width="18.140625" style="73" customWidth="1"/>
    <col min="2566" max="2566" width="19" style="73" customWidth="1"/>
    <col min="2567" max="2567" width="18.5703125" style="73" customWidth="1"/>
    <col min="2568" max="2816" width="9.140625" style="73"/>
    <col min="2817" max="2817" width="7.7109375" style="73" customWidth="1"/>
    <col min="2818" max="2818" width="48.5703125" style="73" customWidth="1"/>
    <col min="2819" max="2819" width="17" style="73" customWidth="1"/>
    <col min="2820" max="2820" width="23.42578125" style="73" customWidth="1"/>
    <col min="2821" max="2821" width="18.140625" style="73" customWidth="1"/>
    <col min="2822" max="2822" width="19" style="73" customWidth="1"/>
    <col min="2823" max="2823" width="18.5703125" style="73" customWidth="1"/>
    <col min="2824" max="3072" width="9.140625" style="73"/>
    <col min="3073" max="3073" width="7.7109375" style="73" customWidth="1"/>
    <col min="3074" max="3074" width="48.5703125" style="73" customWidth="1"/>
    <col min="3075" max="3075" width="17" style="73" customWidth="1"/>
    <col min="3076" max="3076" width="23.42578125" style="73" customWidth="1"/>
    <col min="3077" max="3077" width="18.140625" style="73" customWidth="1"/>
    <col min="3078" max="3078" width="19" style="73" customWidth="1"/>
    <col min="3079" max="3079" width="18.5703125" style="73" customWidth="1"/>
    <col min="3080" max="3328" width="9.140625" style="73"/>
    <col min="3329" max="3329" width="7.7109375" style="73" customWidth="1"/>
    <col min="3330" max="3330" width="48.5703125" style="73" customWidth="1"/>
    <col min="3331" max="3331" width="17" style="73" customWidth="1"/>
    <col min="3332" max="3332" width="23.42578125" style="73" customWidth="1"/>
    <col min="3333" max="3333" width="18.140625" style="73" customWidth="1"/>
    <col min="3334" max="3334" width="19" style="73" customWidth="1"/>
    <col min="3335" max="3335" width="18.5703125" style="73" customWidth="1"/>
    <col min="3336" max="3584" width="9.140625" style="73"/>
    <col min="3585" max="3585" width="7.7109375" style="73" customWidth="1"/>
    <col min="3586" max="3586" width="48.5703125" style="73" customWidth="1"/>
    <col min="3587" max="3587" width="17" style="73" customWidth="1"/>
    <col min="3588" max="3588" width="23.42578125" style="73" customWidth="1"/>
    <col min="3589" max="3589" width="18.140625" style="73" customWidth="1"/>
    <col min="3590" max="3590" width="19" style="73" customWidth="1"/>
    <col min="3591" max="3591" width="18.5703125" style="73" customWidth="1"/>
    <col min="3592" max="3840" width="9.140625" style="73"/>
    <col min="3841" max="3841" width="7.7109375" style="73" customWidth="1"/>
    <col min="3842" max="3842" width="48.5703125" style="73" customWidth="1"/>
    <col min="3843" max="3843" width="17" style="73" customWidth="1"/>
    <col min="3844" max="3844" width="23.42578125" style="73" customWidth="1"/>
    <col min="3845" max="3845" width="18.140625" style="73" customWidth="1"/>
    <col min="3846" max="3846" width="19" style="73" customWidth="1"/>
    <col min="3847" max="3847" width="18.5703125" style="73" customWidth="1"/>
    <col min="3848" max="4096" width="9.140625" style="73"/>
    <col min="4097" max="4097" width="7.7109375" style="73" customWidth="1"/>
    <col min="4098" max="4098" width="48.5703125" style="73" customWidth="1"/>
    <col min="4099" max="4099" width="17" style="73" customWidth="1"/>
    <col min="4100" max="4100" width="23.42578125" style="73" customWidth="1"/>
    <col min="4101" max="4101" width="18.140625" style="73" customWidth="1"/>
    <col min="4102" max="4102" width="19" style="73" customWidth="1"/>
    <col min="4103" max="4103" width="18.5703125" style="73" customWidth="1"/>
    <col min="4104" max="4352" width="9.140625" style="73"/>
    <col min="4353" max="4353" width="7.7109375" style="73" customWidth="1"/>
    <col min="4354" max="4354" width="48.5703125" style="73" customWidth="1"/>
    <col min="4355" max="4355" width="17" style="73" customWidth="1"/>
    <col min="4356" max="4356" width="23.42578125" style="73" customWidth="1"/>
    <col min="4357" max="4357" width="18.140625" style="73" customWidth="1"/>
    <col min="4358" max="4358" width="19" style="73" customWidth="1"/>
    <col min="4359" max="4359" width="18.5703125" style="73" customWidth="1"/>
    <col min="4360" max="4608" width="9.140625" style="73"/>
    <col min="4609" max="4609" width="7.7109375" style="73" customWidth="1"/>
    <col min="4610" max="4610" width="48.5703125" style="73" customWidth="1"/>
    <col min="4611" max="4611" width="17" style="73" customWidth="1"/>
    <col min="4612" max="4612" width="23.42578125" style="73" customWidth="1"/>
    <col min="4613" max="4613" width="18.140625" style="73" customWidth="1"/>
    <col min="4614" max="4614" width="19" style="73" customWidth="1"/>
    <col min="4615" max="4615" width="18.5703125" style="73" customWidth="1"/>
    <col min="4616" max="4864" width="9.140625" style="73"/>
    <col min="4865" max="4865" width="7.7109375" style="73" customWidth="1"/>
    <col min="4866" max="4866" width="48.5703125" style="73" customWidth="1"/>
    <col min="4867" max="4867" width="17" style="73" customWidth="1"/>
    <col min="4868" max="4868" width="23.42578125" style="73" customWidth="1"/>
    <col min="4869" max="4869" width="18.140625" style="73" customWidth="1"/>
    <col min="4870" max="4870" width="19" style="73" customWidth="1"/>
    <col min="4871" max="4871" width="18.5703125" style="73" customWidth="1"/>
    <col min="4872" max="5120" width="9.140625" style="73"/>
    <col min="5121" max="5121" width="7.7109375" style="73" customWidth="1"/>
    <col min="5122" max="5122" width="48.5703125" style="73" customWidth="1"/>
    <col min="5123" max="5123" width="17" style="73" customWidth="1"/>
    <col min="5124" max="5124" width="23.42578125" style="73" customWidth="1"/>
    <col min="5125" max="5125" width="18.140625" style="73" customWidth="1"/>
    <col min="5126" max="5126" width="19" style="73" customWidth="1"/>
    <col min="5127" max="5127" width="18.5703125" style="73" customWidth="1"/>
    <col min="5128" max="5376" width="9.140625" style="73"/>
    <col min="5377" max="5377" width="7.7109375" style="73" customWidth="1"/>
    <col min="5378" max="5378" width="48.5703125" style="73" customWidth="1"/>
    <col min="5379" max="5379" width="17" style="73" customWidth="1"/>
    <col min="5380" max="5380" width="23.42578125" style="73" customWidth="1"/>
    <col min="5381" max="5381" width="18.140625" style="73" customWidth="1"/>
    <col min="5382" max="5382" width="19" style="73" customWidth="1"/>
    <col min="5383" max="5383" width="18.5703125" style="73" customWidth="1"/>
    <col min="5384" max="5632" width="9.140625" style="73"/>
    <col min="5633" max="5633" width="7.7109375" style="73" customWidth="1"/>
    <col min="5634" max="5634" width="48.5703125" style="73" customWidth="1"/>
    <col min="5635" max="5635" width="17" style="73" customWidth="1"/>
    <col min="5636" max="5636" width="23.42578125" style="73" customWidth="1"/>
    <col min="5637" max="5637" width="18.140625" style="73" customWidth="1"/>
    <col min="5638" max="5638" width="19" style="73" customWidth="1"/>
    <col min="5639" max="5639" width="18.5703125" style="73" customWidth="1"/>
    <col min="5640" max="5888" width="9.140625" style="73"/>
    <col min="5889" max="5889" width="7.7109375" style="73" customWidth="1"/>
    <col min="5890" max="5890" width="48.5703125" style="73" customWidth="1"/>
    <col min="5891" max="5891" width="17" style="73" customWidth="1"/>
    <col min="5892" max="5892" width="23.42578125" style="73" customWidth="1"/>
    <col min="5893" max="5893" width="18.140625" style="73" customWidth="1"/>
    <col min="5894" max="5894" width="19" style="73" customWidth="1"/>
    <col min="5895" max="5895" width="18.5703125" style="73" customWidth="1"/>
    <col min="5896" max="6144" width="9.140625" style="73"/>
    <col min="6145" max="6145" width="7.7109375" style="73" customWidth="1"/>
    <col min="6146" max="6146" width="48.5703125" style="73" customWidth="1"/>
    <col min="6147" max="6147" width="17" style="73" customWidth="1"/>
    <col min="6148" max="6148" width="23.42578125" style="73" customWidth="1"/>
    <col min="6149" max="6149" width="18.140625" style="73" customWidth="1"/>
    <col min="6150" max="6150" width="19" style="73" customWidth="1"/>
    <col min="6151" max="6151" width="18.5703125" style="73" customWidth="1"/>
    <col min="6152" max="6400" width="9.140625" style="73"/>
    <col min="6401" max="6401" width="7.7109375" style="73" customWidth="1"/>
    <col min="6402" max="6402" width="48.5703125" style="73" customWidth="1"/>
    <col min="6403" max="6403" width="17" style="73" customWidth="1"/>
    <col min="6404" max="6404" width="23.42578125" style="73" customWidth="1"/>
    <col min="6405" max="6405" width="18.140625" style="73" customWidth="1"/>
    <col min="6406" max="6406" width="19" style="73" customWidth="1"/>
    <col min="6407" max="6407" width="18.5703125" style="73" customWidth="1"/>
    <col min="6408" max="6656" width="9.140625" style="73"/>
    <col min="6657" max="6657" width="7.7109375" style="73" customWidth="1"/>
    <col min="6658" max="6658" width="48.5703125" style="73" customWidth="1"/>
    <col min="6659" max="6659" width="17" style="73" customWidth="1"/>
    <col min="6660" max="6660" width="23.42578125" style="73" customWidth="1"/>
    <col min="6661" max="6661" width="18.140625" style="73" customWidth="1"/>
    <col min="6662" max="6662" width="19" style="73" customWidth="1"/>
    <col min="6663" max="6663" width="18.5703125" style="73" customWidth="1"/>
    <col min="6664" max="6912" width="9.140625" style="73"/>
    <col min="6913" max="6913" width="7.7109375" style="73" customWidth="1"/>
    <col min="6914" max="6914" width="48.5703125" style="73" customWidth="1"/>
    <col min="6915" max="6915" width="17" style="73" customWidth="1"/>
    <col min="6916" max="6916" width="23.42578125" style="73" customWidth="1"/>
    <col min="6917" max="6917" width="18.140625" style="73" customWidth="1"/>
    <col min="6918" max="6918" width="19" style="73" customWidth="1"/>
    <col min="6919" max="6919" width="18.5703125" style="73" customWidth="1"/>
    <col min="6920" max="7168" width="9.140625" style="73"/>
    <col min="7169" max="7169" width="7.7109375" style="73" customWidth="1"/>
    <col min="7170" max="7170" width="48.5703125" style="73" customWidth="1"/>
    <col min="7171" max="7171" width="17" style="73" customWidth="1"/>
    <col min="7172" max="7172" width="23.42578125" style="73" customWidth="1"/>
    <col min="7173" max="7173" width="18.140625" style="73" customWidth="1"/>
    <col min="7174" max="7174" width="19" style="73" customWidth="1"/>
    <col min="7175" max="7175" width="18.5703125" style="73" customWidth="1"/>
    <col min="7176" max="7424" width="9.140625" style="73"/>
    <col min="7425" max="7425" width="7.7109375" style="73" customWidth="1"/>
    <col min="7426" max="7426" width="48.5703125" style="73" customWidth="1"/>
    <col min="7427" max="7427" width="17" style="73" customWidth="1"/>
    <col min="7428" max="7428" width="23.42578125" style="73" customWidth="1"/>
    <col min="7429" max="7429" width="18.140625" style="73" customWidth="1"/>
    <col min="7430" max="7430" width="19" style="73" customWidth="1"/>
    <col min="7431" max="7431" width="18.5703125" style="73" customWidth="1"/>
    <col min="7432" max="7680" width="9.140625" style="73"/>
    <col min="7681" max="7681" width="7.7109375" style="73" customWidth="1"/>
    <col min="7682" max="7682" width="48.5703125" style="73" customWidth="1"/>
    <col min="7683" max="7683" width="17" style="73" customWidth="1"/>
    <col min="7684" max="7684" width="23.42578125" style="73" customWidth="1"/>
    <col min="7685" max="7685" width="18.140625" style="73" customWidth="1"/>
    <col min="7686" max="7686" width="19" style="73" customWidth="1"/>
    <col min="7687" max="7687" width="18.5703125" style="73" customWidth="1"/>
    <col min="7688" max="7936" width="9.140625" style="73"/>
    <col min="7937" max="7937" width="7.7109375" style="73" customWidth="1"/>
    <col min="7938" max="7938" width="48.5703125" style="73" customWidth="1"/>
    <col min="7939" max="7939" width="17" style="73" customWidth="1"/>
    <col min="7940" max="7940" width="23.42578125" style="73" customWidth="1"/>
    <col min="7941" max="7941" width="18.140625" style="73" customWidth="1"/>
    <col min="7942" max="7942" width="19" style="73" customWidth="1"/>
    <col min="7943" max="7943" width="18.5703125" style="73" customWidth="1"/>
    <col min="7944" max="8192" width="9.140625" style="73"/>
    <col min="8193" max="8193" width="7.7109375" style="73" customWidth="1"/>
    <col min="8194" max="8194" width="48.5703125" style="73" customWidth="1"/>
    <col min="8195" max="8195" width="17" style="73" customWidth="1"/>
    <col min="8196" max="8196" width="23.42578125" style="73" customWidth="1"/>
    <col min="8197" max="8197" width="18.140625" style="73" customWidth="1"/>
    <col min="8198" max="8198" width="19" style="73" customWidth="1"/>
    <col min="8199" max="8199" width="18.5703125" style="73" customWidth="1"/>
    <col min="8200" max="8448" width="9.140625" style="73"/>
    <col min="8449" max="8449" width="7.7109375" style="73" customWidth="1"/>
    <col min="8450" max="8450" width="48.5703125" style="73" customWidth="1"/>
    <col min="8451" max="8451" width="17" style="73" customWidth="1"/>
    <col min="8452" max="8452" width="23.42578125" style="73" customWidth="1"/>
    <col min="8453" max="8453" width="18.140625" style="73" customWidth="1"/>
    <col min="8454" max="8454" width="19" style="73" customWidth="1"/>
    <col min="8455" max="8455" width="18.5703125" style="73" customWidth="1"/>
    <col min="8456" max="8704" width="9.140625" style="73"/>
    <col min="8705" max="8705" width="7.7109375" style="73" customWidth="1"/>
    <col min="8706" max="8706" width="48.5703125" style="73" customWidth="1"/>
    <col min="8707" max="8707" width="17" style="73" customWidth="1"/>
    <col min="8708" max="8708" width="23.42578125" style="73" customWidth="1"/>
    <col min="8709" max="8709" width="18.140625" style="73" customWidth="1"/>
    <col min="8710" max="8710" width="19" style="73" customWidth="1"/>
    <col min="8711" max="8711" width="18.5703125" style="73" customWidth="1"/>
    <col min="8712" max="8960" width="9.140625" style="73"/>
    <col min="8961" max="8961" width="7.7109375" style="73" customWidth="1"/>
    <col min="8962" max="8962" width="48.5703125" style="73" customWidth="1"/>
    <col min="8963" max="8963" width="17" style="73" customWidth="1"/>
    <col min="8964" max="8964" width="23.42578125" style="73" customWidth="1"/>
    <col min="8965" max="8965" width="18.140625" style="73" customWidth="1"/>
    <col min="8966" max="8966" width="19" style="73" customWidth="1"/>
    <col min="8967" max="8967" width="18.5703125" style="73" customWidth="1"/>
    <col min="8968" max="9216" width="9.140625" style="73"/>
    <col min="9217" max="9217" width="7.7109375" style="73" customWidth="1"/>
    <col min="9218" max="9218" width="48.5703125" style="73" customWidth="1"/>
    <col min="9219" max="9219" width="17" style="73" customWidth="1"/>
    <col min="9220" max="9220" width="23.42578125" style="73" customWidth="1"/>
    <col min="9221" max="9221" width="18.140625" style="73" customWidth="1"/>
    <col min="9222" max="9222" width="19" style="73" customWidth="1"/>
    <col min="9223" max="9223" width="18.5703125" style="73" customWidth="1"/>
    <col min="9224" max="9472" width="9.140625" style="73"/>
    <col min="9473" max="9473" width="7.7109375" style="73" customWidth="1"/>
    <col min="9474" max="9474" width="48.5703125" style="73" customWidth="1"/>
    <col min="9475" max="9475" width="17" style="73" customWidth="1"/>
    <col min="9476" max="9476" width="23.42578125" style="73" customWidth="1"/>
    <col min="9477" max="9477" width="18.140625" style="73" customWidth="1"/>
    <col min="9478" max="9478" width="19" style="73" customWidth="1"/>
    <col min="9479" max="9479" width="18.5703125" style="73" customWidth="1"/>
    <col min="9480" max="9728" width="9.140625" style="73"/>
    <col min="9729" max="9729" width="7.7109375" style="73" customWidth="1"/>
    <col min="9730" max="9730" width="48.5703125" style="73" customWidth="1"/>
    <col min="9731" max="9731" width="17" style="73" customWidth="1"/>
    <col min="9732" max="9732" width="23.42578125" style="73" customWidth="1"/>
    <col min="9733" max="9733" width="18.140625" style="73" customWidth="1"/>
    <col min="9734" max="9734" width="19" style="73" customWidth="1"/>
    <col min="9735" max="9735" width="18.5703125" style="73" customWidth="1"/>
    <col min="9736" max="9984" width="9.140625" style="73"/>
    <col min="9985" max="9985" width="7.7109375" style="73" customWidth="1"/>
    <col min="9986" max="9986" width="48.5703125" style="73" customWidth="1"/>
    <col min="9987" max="9987" width="17" style="73" customWidth="1"/>
    <col min="9988" max="9988" width="23.42578125" style="73" customWidth="1"/>
    <col min="9989" max="9989" width="18.140625" style="73" customWidth="1"/>
    <col min="9990" max="9990" width="19" style="73" customWidth="1"/>
    <col min="9991" max="9991" width="18.5703125" style="73" customWidth="1"/>
    <col min="9992" max="10240" width="9.140625" style="73"/>
    <col min="10241" max="10241" width="7.7109375" style="73" customWidth="1"/>
    <col min="10242" max="10242" width="48.5703125" style="73" customWidth="1"/>
    <col min="10243" max="10243" width="17" style="73" customWidth="1"/>
    <col min="10244" max="10244" width="23.42578125" style="73" customWidth="1"/>
    <col min="10245" max="10245" width="18.140625" style="73" customWidth="1"/>
    <col min="10246" max="10246" width="19" style="73" customWidth="1"/>
    <col min="10247" max="10247" width="18.5703125" style="73" customWidth="1"/>
    <col min="10248" max="10496" width="9.140625" style="73"/>
    <col min="10497" max="10497" width="7.7109375" style="73" customWidth="1"/>
    <col min="10498" max="10498" width="48.5703125" style="73" customWidth="1"/>
    <col min="10499" max="10499" width="17" style="73" customWidth="1"/>
    <col min="10500" max="10500" width="23.42578125" style="73" customWidth="1"/>
    <col min="10501" max="10501" width="18.140625" style="73" customWidth="1"/>
    <col min="10502" max="10502" width="19" style="73" customWidth="1"/>
    <col min="10503" max="10503" width="18.5703125" style="73" customWidth="1"/>
    <col min="10504" max="10752" width="9.140625" style="73"/>
    <col min="10753" max="10753" width="7.7109375" style="73" customWidth="1"/>
    <col min="10754" max="10754" width="48.5703125" style="73" customWidth="1"/>
    <col min="10755" max="10755" width="17" style="73" customWidth="1"/>
    <col min="10756" max="10756" width="23.42578125" style="73" customWidth="1"/>
    <col min="10757" max="10757" width="18.140625" style="73" customWidth="1"/>
    <col min="10758" max="10758" width="19" style="73" customWidth="1"/>
    <col min="10759" max="10759" width="18.5703125" style="73" customWidth="1"/>
    <col min="10760" max="11008" width="9.140625" style="73"/>
    <col min="11009" max="11009" width="7.7109375" style="73" customWidth="1"/>
    <col min="11010" max="11010" width="48.5703125" style="73" customWidth="1"/>
    <col min="11011" max="11011" width="17" style="73" customWidth="1"/>
    <col min="11012" max="11012" width="23.42578125" style="73" customWidth="1"/>
    <col min="11013" max="11013" width="18.140625" style="73" customWidth="1"/>
    <col min="11014" max="11014" width="19" style="73" customWidth="1"/>
    <col min="11015" max="11015" width="18.5703125" style="73" customWidth="1"/>
    <col min="11016" max="11264" width="9.140625" style="73"/>
    <col min="11265" max="11265" width="7.7109375" style="73" customWidth="1"/>
    <col min="11266" max="11266" width="48.5703125" style="73" customWidth="1"/>
    <col min="11267" max="11267" width="17" style="73" customWidth="1"/>
    <col min="11268" max="11268" width="23.42578125" style="73" customWidth="1"/>
    <col min="11269" max="11269" width="18.140625" style="73" customWidth="1"/>
    <col min="11270" max="11270" width="19" style="73" customWidth="1"/>
    <col min="11271" max="11271" width="18.5703125" style="73" customWidth="1"/>
    <col min="11272" max="11520" width="9.140625" style="73"/>
    <col min="11521" max="11521" width="7.7109375" style="73" customWidth="1"/>
    <col min="11522" max="11522" width="48.5703125" style="73" customWidth="1"/>
    <col min="11523" max="11523" width="17" style="73" customWidth="1"/>
    <col min="11524" max="11524" width="23.42578125" style="73" customWidth="1"/>
    <col min="11525" max="11525" width="18.140625" style="73" customWidth="1"/>
    <col min="11526" max="11526" width="19" style="73" customWidth="1"/>
    <col min="11527" max="11527" width="18.5703125" style="73" customWidth="1"/>
    <col min="11528" max="11776" width="9.140625" style="73"/>
    <col min="11777" max="11777" width="7.7109375" style="73" customWidth="1"/>
    <col min="11778" max="11778" width="48.5703125" style="73" customWidth="1"/>
    <col min="11779" max="11779" width="17" style="73" customWidth="1"/>
    <col min="11780" max="11780" width="23.42578125" style="73" customWidth="1"/>
    <col min="11781" max="11781" width="18.140625" style="73" customWidth="1"/>
    <col min="11782" max="11782" width="19" style="73" customWidth="1"/>
    <col min="11783" max="11783" width="18.5703125" style="73" customWidth="1"/>
    <col min="11784" max="12032" width="9.140625" style="73"/>
    <col min="12033" max="12033" width="7.7109375" style="73" customWidth="1"/>
    <col min="12034" max="12034" width="48.5703125" style="73" customWidth="1"/>
    <col min="12035" max="12035" width="17" style="73" customWidth="1"/>
    <col min="12036" max="12036" width="23.42578125" style="73" customWidth="1"/>
    <col min="12037" max="12037" width="18.140625" style="73" customWidth="1"/>
    <col min="12038" max="12038" width="19" style="73" customWidth="1"/>
    <col min="12039" max="12039" width="18.5703125" style="73" customWidth="1"/>
    <col min="12040" max="12288" width="9.140625" style="73"/>
    <col min="12289" max="12289" width="7.7109375" style="73" customWidth="1"/>
    <col min="12290" max="12290" width="48.5703125" style="73" customWidth="1"/>
    <col min="12291" max="12291" width="17" style="73" customWidth="1"/>
    <col min="12292" max="12292" width="23.42578125" style="73" customWidth="1"/>
    <col min="12293" max="12293" width="18.140625" style="73" customWidth="1"/>
    <col min="12294" max="12294" width="19" style="73" customWidth="1"/>
    <col min="12295" max="12295" width="18.5703125" style="73" customWidth="1"/>
    <col min="12296" max="12544" width="9.140625" style="73"/>
    <col min="12545" max="12545" width="7.7109375" style="73" customWidth="1"/>
    <col min="12546" max="12546" width="48.5703125" style="73" customWidth="1"/>
    <col min="12547" max="12547" width="17" style="73" customWidth="1"/>
    <col min="12548" max="12548" width="23.42578125" style="73" customWidth="1"/>
    <col min="12549" max="12549" width="18.140625" style="73" customWidth="1"/>
    <col min="12550" max="12550" width="19" style="73" customWidth="1"/>
    <col min="12551" max="12551" width="18.5703125" style="73" customWidth="1"/>
    <col min="12552" max="12800" width="9.140625" style="73"/>
    <col min="12801" max="12801" width="7.7109375" style="73" customWidth="1"/>
    <col min="12802" max="12802" width="48.5703125" style="73" customWidth="1"/>
    <col min="12803" max="12803" width="17" style="73" customWidth="1"/>
    <col min="12804" max="12804" width="23.42578125" style="73" customWidth="1"/>
    <col min="12805" max="12805" width="18.140625" style="73" customWidth="1"/>
    <col min="12806" max="12806" width="19" style="73" customWidth="1"/>
    <col min="12807" max="12807" width="18.5703125" style="73" customWidth="1"/>
    <col min="12808" max="13056" width="9.140625" style="73"/>
    <col min="13057" max="13057" width="7.7109375" style="73" customWidth="1"/>
    <col min="13058" max="13058" width="48.5703125" style="73" customWidth="1"/>
    <col min="13059" max="13059" width="17" style="73" customWidth="1"/>
    <col min="13060" max="13060" width="23.42578125" style="73" customWidth="1"/>
    <col min="13061" max="13061" width="18.140625" style="73" customWidth="1"/>
    <col min="13062" max="13062" width="19" style="73" customWidth="1"/>
    <col min="13063" max="13063" width="18.5703125" style="73" customWidth="1"/>
    <col min="13064" max="13312" width="9.140625" style="73"/>
    <col min="13313" max="13313" width="7.7109375" style="73" customWidth="1"/>
    <col min="13314" max="13314" width="48.5703125" style="73" customWidth="1"/>
    <col min="13315" max="13315" width="17" style="73" customWidth="1"/>
    <col min="13316" max="13316" width="23.42578125" style="73" customWidth="1"/>
    <col min="13317" max="13317" width="18.140625" style="73" customWidth="1"/>
    <col min="13318" max="13318" width="19" style="73" customWidth="1"/>
    <col min="13319" max="13319" width="18.5703125" style="73" customWidth="1"/>
    <col min="13320" max="13568" width="9.140625" style="73"/>
    <col min="13569" max="13569" width="7.7109375" style="73" customWidth="1"/>
    <col min="13570" max="13570" width="48.5703125" style="73" customWidth="1"/>
    <col min="13571" max="13571" width="17" style="73" customWidth="1"/>
    <col min="13572" max="13572" width="23.42578125" style="73" customWidth="1"/>
    <col min="13573" max="13573" width="18.140625" style="73" customWidth="1"/>
    <col min="13574" max="13574" width="19" style="73" customWidth="1"/>
    <col min="13575" max="13575" width="18.5703125" style="73" customWidth="1"/>
    <col min="13576" max="13824" width="9.140625" style="73"/>
    <col min="13825" max="13825" width="7.7109375" style="73" customWidth="1"/>
    <col min="13826" max="13826" width="48.5703125" style="73" customWidth="1"/>
    <col min="13827" max="13827" width="17" style="73" customWidth="1"/>
    <col min="13828" max="13828" width="23.42578125" style="73" customWidth="1"/>
    <col min="13829" max="13829" width="18.140625" style="73" customWidth="1"/>
    <col min="13830" max="13830" width="19" style="73" customWidth="1"/>
    <col min="13831" max="13831" width="18.5703125" style="73" customWidth="1"/>
    <col min="13832" max="14080" width="9.140625" style="73"/>
    <col min="14081" max="14081" width="7.7109375" style="73" customWidth="1"/>
    <col min="14082" max="14082" width="48.5703125" style="73" customWidth="1"/>
    <col min="14083" max="14083" width="17" style="73" customWidth="1"/>
    <col min="14084" max="14084" width="23.42578125" style="73" customWidth="1"/>
    <col min="14085" max="14085" width="18.140625" style="73" customWidth="1"/>
    <col min="14086" max="14086" width="19" style="73" customWidth="1"/>
    <col min="14087" max="14087" width="18.5703125" style="73" customWidth="1"/>
    <col min="14088" max="14336" width="9.140625" style="73"/>
    <col min="14337" max="14337" width="7.7109375" style="73" customWidth="1"/>
    <col min="14338" max="14338" width="48.5703125" style="73" customWidth="1"/>
    <col min="14339" max="14339" width="17" style="73" customWidth="1"/>
    <col min="14340" max="14340" width="23.42578125" style="73" customWidth="1"/>
    <col min="14341" max="14341" width="18.140625" style="73" customWidth="1"/>
    <col min="14342" max="14342" width="19" style="73" customWidth="1"/>
    <col min="14343" max="14343" width="18.5703125" style="73" customWidth="1"/>
    <col min="14344" max="14592" width="9.140625" style="73"/>
    <col min="14593" max="14593" width="7.7109375" style="73" customWidth="1"/>
    <col min="14594" max="14594" width="48.5703125" style="73" customWidth="1"/>
    <col min="14595" max="14595" width="17" style="73" customWidth="1"/>
    <col min="14596" max="14596" width="23.42578125" style="73" customWidth="1"/>
    <col min="14597" max="14597" width="18.140625" style="73" customWidth="1"/>
    <col min="14598" max="14598" width="19" style="73" customWidth="1"/>
    <col min="14599" max="14599" width="18.5703125" style="73" customWidth="1"/>
    <col min="14600" max="14848" width="9.140625" style="73"/>
    <col min="14849" max="14849" width="7.7109375" style="73" customWidth="1"/>
    <col min="14850" max="14850" width="48.5703125" style="73" customWidth="1"/>
    <col min="14851" max="14851" width="17" style="73" customWidth="1"/>
    <col min="14852" max="14852" width="23.42578125" style="73" customWidth="1"/>
    <col min="14853" max="14853" width="18.140625" style="73" customWidth="1"/>
    <col min="14854" max="14854" width="19" style="73" customWidth="1"/>
    <col min="14855" max="14855" width="18.5703125" style="73" customWidth="1"/>
    <col min="14856" max="15104" width="9.140625" style="73"/>
    <col min="15105" max="15105" width="7.7109375" style="73" customWidth="1"/>
    <col min="15106" max="15106" width="48.5703125" style="73" customWidth="1"/>
    <col min="15107" max="15107" width="17" style="73" customWidth="1"/>
    <col min="15108" max="15108" width="23.42578125" style="73" customWidth="1"/>
    <col min="15109" max="15109" width="18.140625" style="73" customWidth="1"/>
    <col min="15110" max="15110" width="19" style="73" customWidth="1"/>
    <col min="15111" max="15111" width="18.5703125" style="73" customWidth="1"/>
    <col min="15112" max="15360" width="9.140625" style="73"/>
    <col min="15361" max="15361" width="7.7109375" style="73" customWidth="1"/>
    <col min="15362" max="15362" width="48.5703125" style="73" customWidth="1"/>
    <col min="15363" max="15363" width="17" style="73" customWidth="1"/>
    <col min="15364" max="15364" width="23.42578125" style="73" customWidth="1"/>
    <col min="15365" max="15365" width="18.140625" style="73" customWidth="1"/>
    <col min="15366" max="15366" width="19" style="73" customWidth="1"/>
    <col min="15367" max="15367" width="18.5703125" style="73" customWidth="1"/>
    <col min="15368" max="15616" width="9.140625" style="73"/>
    <col min="15617" max="15617" width="7.7109375" style="73" customWidth="1"/>
    <col min="15618" max="15618" width="48.5703125" style="73" customWidth="1"/>
    <col min="15619" max="15619" width="17" style="73" customWidth="1"/>
    <col min="15620" max="15620" width="23.42578125" style="73" customWidth="1"/>
    <col min="15621" max="15621" width="18.140625" style="73" customWidth="1"/>
    <col min="15622" max="15622" width="19" style="73" customWidth="1"/>
    <col min="15623" max="15623" width="18.5703125" style="73" customWidth="1"/>
    <col min="15624" max="15872" width="9.140625" style="73"/>
    <col min="15873" max="15873" width="7.7109375" style="73" customWidth="1"/>
    <col min="15874" max="15874" width="48.5703125" style="73" customWidth="1"/>
    <col min="15875" max="15875" width="17" style="73" customWidth="1"/>
    <col min="15876" max="15876" width="23.42578125" style="73" customWidth="1"/>
    <col min="15877" max="15877" width="18.140625" style="73" customWidth="1"/>
    <col min="15878" max="15878" width="19" style="73" customWidth="1"/>
    <col min="15879" max="15879" width="18.5703125" style="73" customWidth="1"/>
    <col min="15880" max="16128" width="9.140625" style="73"/>
    <col min="16129" max="16129" width="7.7109375" style="73" customWidth="1"/>
    <col min="16130" max="16130" width="48.5703125" style="73" customWidth="1"/>
    <col min="16131" max="16131" width="17" style="73" customWidth="1"/>
    <col min="16132" max="16132" width="23.42578125" style="73" customWidth="1"/>
    <col min="16133" max="16133" width="18.140625" style="73" customWidth="1"/>
    <col min="16134" max="16134" width="19" style="73" customWidth="1"/>
    <col min="16135" max="16135" width="18.5703125" style="73" customWidth="1"/>
    <col min="16136" max="16384" width="9.140625" style="73"/>
  </cols>
  <sheetData>
    <row r="1" spans="1:7" ht="51" customHeight="1" x14ac:dyDescent="0.25">
      <c r="A1" s="105" t="s">
        <v>117</v>
      </c>
      <c r="B1" s="105"/>
      <c r="C1" s="105"/>
      <c r="D1" s="105"/>
      <c r="E1" s="105"/>
      <c r="F1" s="105"/>
    </row>
    <row r="3" spans="1:7" x14ac:dyDescent="0.25">
      <c r="A3" s="73" t="s">
        <v>118</v>
      </c>
      <c r="F3" s="74" t="s">
        <v>119</v>
      </c>
    </row>
    <row r="4" spans="1:7" x14ac:dyDescent="0.25">
      <c r="A4" s="73" t="s">
        <v>120</v>
      </c>
      <c r="B4" s="106" t="s">
        <v>167</v>
      </c>
      <c r="C4" s="106"/>
      <c r="D4" s="106"/>
      <c r="E4" s="106"/>
      <c r="F4" s="106"/>
    </row>
    <row r="5" spans="1:7" x14ac:dyDescent="0.25">
      <c r="B5" s="106" t="s">
        <v>122</v>
      </c>
      <c r="C5" s="106"/>
      <c r="D5" s="106"/>
      <c r="E5" s="106"/>
      <c r="F5" s="106"/>
    </row>
    <row r="7" spans="1:7" ht="33" x14ac:dyDescent="0.25">
      <c r="A7" s="75" t="s">
        <v>123</v>
      </c>
      <c r="B7" s="75" t="s">
        <v>124</v>
      </c>
      <c r="C7" s="75" t="s">
        <v>125</v>
      </c>
      <c r="D7" s="75" t="s">
        <v>126</v>
      </c>
      <c r="E7" s="76" t="s">
        <v>127</v>
      </c>
      <c r="F7" s="75" t="s">
        <v>128</v>
      </c>
    </row>
    <row r="8" spans="1:7" ht="31.5" x14ac:dyDescent="0.25">
      <c r="A8" s="77" t="s">
        <v>129</v>
      </c>
      <c r="B8" s="78" t="s">
        <v>130</v>
      </c>
      <c r="C8" s="79" t="s">
        <v>131</v>
      </c>
      <c r="D8" s="80">
        <f>'[2]1.30.'!$G$103*1000</f>
        <v>10706227.218957495</v>
      </c>
      <c r="E8" s="81"/>
      <c r="F8" s="82"/>
    </row>
    <row r="9" spans="1:7" ht="63" x14ac:dyDescent="0.25">
      <c r="A9" s="79" t="s">
        <v>132</v>
      </c>
      <c r="B9" s="83" t="s">
        <v>133</v>
      </c>
      <c r="C9" s="79" t="s">
        <v>131</v>
      </c>
      <c r="D9" s="84">
        <f>D8</f>
        <v>10706227.218957495</v>
      </c>
      <c r="E9" s="85">
        <f>D9/2</f>
        <v>5353113.6094787475</v>
      </c>
      <c r="F9" s="84">
        <f>E9</f>
        <v>5353113.6094787475</v>
      </c>
    </row>
    <row r="10" spans="1:7" x14ac:dyDescent="0.25">
      <c r="A10" s="77" t="s">
        <v>134</v>
      </c>
      <c r="B10" s="86" t="s">
        <v>135</v>
      </c>
      <c r="C10" s="79" t="s">
        <v>131</v>
      </c>
      <c r="D10" s="84">
        <f>D11*D12*1000</f>
        <v>709200.40246875002</v>
      </c>
      <c r="E10" s="85">
        <f>E11*E12*1000</f>
        <v>354600.20123437501</v>
      </c>
      <c r="F10" s="84">
        <f>E10</f>
        <v>354600.20123437501</v>
      </c>
      <c r="G10" s="92"/>
    </row>
    <row r="11" spans="1:7" x14ac:dyDescent="0.25">
      <c r="A11" s="79" t="s">
        <v>136</v>
      </c>
      <c r="B11" s="86" t="s">
        <v>137</v>
      </c>
      <c r="C11" s="79" t="s">
        <v>138</v>
      </c>
      <c r="D11" s="80">
        <f>1255.25*1.047</f>
        <v>1314.24675</v>
      </c>
      <c r="E11" s="87">
        <f>D11</f>
        <v>1314.24675</v>
      </c>
      <c r="F11" s="80">
        <f>E11</f>
        <v>1314.24675</v>
      </c>
    </row>
    <row r="12" spans="1:7" x14ac:dyDescent="0.25">
      <c r="A12" s="79" t="s">
        <v>139</v>
      </c>
      <c r="B12" s="86" t="s">
        <v>140</v>
      </c>
      <c r="C12" s="79" t="s">
        <v>141</v>
      </c>
      <c r="D12" s="88">
        <f>D14*'[3]4'!$BW$18%</f>
        <v>0.53962500000000002</v>
      </c>
      <c r="E12" s="89">
        <f>D12/2</f>
        <v>0.26981250000000001</v>
      </c>
      <c r="F12" s="90">
        <f>E12</f>
        <v>0.26981250000000001</v>
      </c>
    </row>
    <row r="13" spans="1:7" x14ac:dyDescent="0.25">
      <c r="A13" s="77" t="s">
        <v>142</v>
      </c>
      <c r="B13" s="91" t="s">
        <v>143</v>
      </c>
      <c r="C13" s="79"/>
      <c r="D13" s="79"/>
      <c r="E13" s="81"/>
      <c r="F13" s="82"/>
    </row>
    <row r="14" spans="1:7" x14ac:dyDescent="0.25">
      <c r="A14" s="79" t="s">
        <v>144</v>
      </c>
      <c r="B14" s="94" t="s">
        <v>145</v>
      </c>
      <c r="C14" s="79" t="s">
        <v>141</v>
      </c>
      <c r="D14" s="95">
        <f>'[3]1.30.'!$AB$16/1000</f>
        <v>7.5</v>
      </c>
      <c r="E14" s="104">
        <f>D14/2</f>
        <v>3.75</v>
      </c>
      <c r="F14" s="77">
        <f>E14</f>
        <v>3.75</v>
      </c>
    </row>
    <row r="15" spans="1:7" x14ac:dyDescent="0.25">
      <c r="A15" s="79" t="s">
        <v>146</v>
      </c>
      <c r="B15" s="82" t="s">
        <v>147</v>
      </c>
      <c r="C15" s="79" t="s">
        <v>148</v>
      </c>
      <c r="D15" s="95">
        <f>'[3]1.30.'!$AC$16</f>
        <v>1.6914749661705006</v>
      </c>
      <c r="E15" s="98">
        <f>D15</f>
        <v>1.6914749661705006</v>
      </c>
      <c r="F15" s="95">
        <f>E15</f>
        <v>1.6914749661705006</v>
      </c>
    </row>
    <row r="16" spans="1:7" x14ac:dyDescent="0.25">
      <c r="A16" s="77" t="s">
        <v>149</v>
      </c>
      <c r="B16" s="91" t="s">
        <v>150</v>
      </c>
      <c r="C16" s="79"/>
      <c r="D16" s="79"/>
      <c r="E16" s="81"/>
      <c r="F16" s="82"/>
    </row>
    <row r="17" spans="1:6" x14ac:dyDescent="0.25">
      <c r="A17" s="79" t="s">
        <v>151</v>
      </c>
      <c r="B17" s="94" t="s">
        <v>152</v>
      </c>
      <c r="C17" s="79" t="s">
        <v>153</v>
      </c>
      <c r="D17" s="99">
        <f>D12*D11</f>
        <v>709.20040246874999</v>
      </c>
      <c r="E17" s="100">
        <f>E12*E11</f>
        <v>354.60020123437499</v>
      </c>
      <c r="F17" s="99">
        <f>E17</f>
        <v>354.60020123437499</v>
      </c>
    </row>
    <row r="18" spans="1:6" x14ac:dyDescent="0.25">
      <c r="A18" s="79" t="s">
        <v>154</v>
      </c>
      <c r="B18" s="94" t="s">
        <v>155</v>
      </c>
      <c r="C18" s="79" t="s">
        <v>153</v>
      </c>
      <c r="D18" s="99">
        <f>D17</f>
        <v>709.20040246874999</v>
      </c>
      <c r="E18" s="100">
        <f>E17</f>
        <v>354.60020123437499</v>
      </c>
      <c r="F18" s="99">
        <f>E18</f>
        <v>354.60020123437499</v>
      </c>
    </row>
    <row r="19" spans="1:6" ht="6.75" customHeight="1" x14ac:dyDescent="0.25">
      <c r="A19" s="101"/>
      <c r="F19" s="82"/>
    </row>
    <row r="20" spans="1:6" x14ac:dyDescent="0.25">
      <c r="A20" s="79" t="s">
        <v>156</v>
      </c>
      <c r="B20" s="86" t="s">
        <v>157</v>
      </c>
      <c r="C20" s="82"/>
      <c r="D20" s="82"/>
      <c r="E20" s="81"/>
      <c r="F20" s="82"/>
    </row>
    <row r="21" spans="1:6" x14ac:dyDescent="0.25">
      <c r="A21" s="82" t="s">
        <v>158</v>
      </c>
      <c r="B21" s="94" t="s">
        <v>159</v>
      </c>
      <c r="C21" s="79" t="s">
        <v>138</v>
      </c>
      <c r="D21" s="84">
        <f>(D22*12*D15)/1000/D14+D23</f>
        <v>1522.0570161901658</v>
      </c>
      <c r="E21" s="85">
        <f>D21</f>
        <v>1522.0570161901658</v>
      </c>
      <c r="F21" s="84">
        <f>E21</f>
        <v>1522.0570161901658</v>
      </c>
    </row>
    <row r="22" spans="1:6" ht="31.5" x14ac:dyDescent="0.25">
      <c r="A22" s="82" t="s">
        <v>160</v>
      </c>
      <c r="B22" s="83" t="s">
        <v>161</v>
      </c>
      <c r="C22" s="82" t="s">
        <v>162</v>
      </c>
      <c r="D22" s="84">
        <f>D9/12/D15</f>
        <v>527460.12765397259</v>
      </c>
      <c r="E22" s="85">
        <f>E9/6/E15</f>
        <v>527460.12765397259</v>
      </c>
      <c r="F22" s="84">
        <f>F9/6/F15</f>
        <v>527460.12765397259</v>
      </c>
    </row>
    <row r="23" spans="1:6" x14ac:dyDescent="0.25">
      <c r="A23" s="82" t="s">
        <v>163</v>
      </c>
      <c r="B23" s="94" t="s">
        <v>164</v>
      </c>
      <c r="C23" s="79" t="s">
        <v>138</v>
      </c>
      <c r="D23" s="84">
        <f>D17/D14</f>
        <v>94.560053662499996</v>
      </c>
      <c r="E23" s="85">
        <f>E17/E14</f>
        <v>94.560053662499996</v>
      </c>
      <c r="F23" s="84">
        <f>E23</f>
        <v>94.560053662499996</v>
      </c>
    </row>
    <row r="24" spans="1:6" x14ac:dyDescent="0.25">
      <c r="B24" s="73" t="s">
        <v>168</v>
      </c>
    </row>
    <row r="25" spans="1:6" x14ac:dyDescent="0.25">
      <c r="B25" s="73" t="s">
        <v>166</v>
      </c>
    </row>
    <row r="27" spans="1:6" x14ac:dyDescent="0.25">
      <c r="A27" s="73" t="s">
        <v>114</v>
      </c>
      <c r="F27" s="102" t="s">
        <v>115</v>
      </c>
    </row>
    <row r="28" spans="1:6" x14ac:dyDescent="0.25">
      <c r="F28" s="103"/>
    </row>
  </sheetData>
  <mergeCells count="3">
    <mergeCell ref="A1:F1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V75"/>
  <sheetViews>
    <sheetView tabSelected="1" workbookViewId="0">
      <selection activeCell="G63" sqref="G63"/>
    </sheetView>
  </sheetViews>
  <sheetFormatPr defaultColWidth="14.7109375" defaultRowHeight="15" x14ac:dyDescent="0.25"/>
  <cols>
    <col min="1" max="1" width="5.85546875" style="1" customWidth="1"/>
    <col min="2" max="2" width="43.7109375" style="1" customWidth="1"/>
    <col min="3" max="3" width="8.28515625" style="1" customWidth="1"/>
    <col min="4" max="4" width="13.28515625" style="60" customWidth="1"/>
    <col min="5" max="5" width="9.28515625" style="70" hidden="1" customWidth="1"/>
    <col min="6" max="6" width="9.42578125" style="70" customWidth="1"/>
    <col min="7" max="7" width="11.7109375" style="1" customWidth="1"/>
    <col min="8" max="8" width="11.85546875" style="1" customWidth="1"/>
    <col min="9" max="9" width="11.28515625" style="1" customWidth="1"/>
    <col min="10" max="10" width="11.85546875" style="1" customWidth="1"/>
    <col min="11" max="11" width="12.85546875" style="1" customWidth="1"/>
    <col min="12" max="12" width="6.28515625" style="1" customWidth="1"/>
    <col min="13" max="34" width="5.28515625" style="1" customWidth="1"/>
    <col min="35" max="250" width="0.85546875" style="1" customWidth="1"/>
    <col min="251" max="251" width="5.85546875" style="1" customWidth="1"/>
    <col min="252" max="252" width="43.7109375" style="1" customWidth="1"/>
    <col min="253" max="253" width="8.28515625" style="1" customWidth="1"/>
    <col min="254" max="256" width="14.7109375" style="1"/>
    <col min="257" max="257" width="5.85546875" style="1" customWidth="1"/>
    <col min="258" max="258" width="43.7109375" style="1" customWidth="1"/>
    <col min="259" max="259" width="8.28515625" style="1" customWidth="1"/>
    <col min="260" max="260" width="13.28515625" style="1" customWidth="1"/>
    <col min="261" max="261" width="0" style="1" hidden="1" customWidth="1"/>
    <col min="262" max="262" width="9.42578125" style="1" customWidth="1"/>
    <col min="263" max="263" width="11.7109375" style="1" customWidth="1"/>
    <col min="264" max="264" width="11.85546875" style="1" customWidth="1"/>
    <col min="265" max="265" width="11.28515625" style="1" customWidth="1"/>
    <col min="266" max="266" width="11.85546875" style="1" customWidth="1"/>
    <col min="267" max="267" width="12.85546875" style="1" customWidth="1"/>
    <col min="268" max="268" width="6.28515625" style="1" customWidth="1"/>
    <col min="269" max="290" width="5.28515625" style="1" customWidth="1"/>
    <col min="291" max="506" width="0.85546875" style="1" customWidth="1"/>
    <col min="507" max="507" width="5.85546875" style="1" customWidth="1"/>
    <col min="508" max="508" width="43.7109375" style="1" customWidth="1"/>
    <col min="509" max="509" width="8.28515625" style="1" customWidth="1"/>
    <col min="510" max="512" width="14.7109375" style="1"/>
    <col min="513" max="513" width="5.85546875" style="1" customWidth="1"/>
    <col min="514" max="514" width="43.7109375" style="1" customWidth="1"/>
    <col min="515" max="515" width="8.28515625" style="1" customWidth="1"/>
    <col min="516" max="516" width="13.28515625" style="1" customWidth="1"/>
    <col min="517" max="517" width="0" style="1" hidden="1" customWidth="1"/>
    <col min="518" max="518" width="9.42578125" style="1" customWidth="1"/>
    <col min="519" max="519" width="11.7109375" style="1" customWidth="1"/>
    <col min="520" max="520" width="11.85546875" style="1" customWidth="1"/>
    <col min="521" max="521" width="11.28515625" style="1" customWidth="1"/>
    <col min="522" max="522" width="11.85546875" style="1" customWidth="1"/>
    <col min="523" max="523" width="12.85546875" style="1" customWidth="1"/>
    <col min="524" max="524" width="6.28515625" style="1" customWidth="1"/>
    <col min="525" max="546" width="5.28515625" style="1" customWidth="1"/>
    <col min="547" max="762" width="0.85546875" style="1" customWidth="1"/>
    <col min="763" max="763" width="5.85546875" style="1" customWidth="1"/>
    <col min="764" max="764" width="43.7109375" style="1" customWidth="1"/>
    <col min="765" max="765" width="8.28515625" style="1" customWidth="1"/>
    <col min="766" max="768" width="14.7109375" style="1"/>
    <col min="769" max="769" width="5.85546875" style="1" customWidth="1"/>
    <col min="770" max="770" width="43.7109375" style="1" customWidth="1"/>
    <col min="771" max="771" width="8.28515625" style="1" customWidth="1"/>
    <col min="772" max="772" width="13.28515625" style="1" customWidth="1"/>
    <col min="773" max="773" width="0" style="1" hidden="1" customWidth="1"/>
    <col min="774" max="774" width="9.42578125" style="1" customWidth="1"/>
    <col min="775" max="775" width="11.7109375" style="1" customWidth="1"/>
    <col min="776" max="776" width="11.85546875" style="1" customWidth="1"/>
    <col min="777" max="777" width="11.28515625" style="1" customWidth="1"/>
    <col min="778" max="778" width="11.85546875" style="1" customWidth="1"/>
    <col min="779" max="779" width="12.85546875" style="1" customWidth="1"/>
    <col min="780" max="780" width="6.28515625" style="1" customWidth="1"/>
    <col min="781" max="802" width="5.28515625" style="1" customWidth="1"/>
    <col min="803" max="1018" width="0.85546875" style="1" customWidth="1"/>
    <col min="1019" max="1019" width="5.85546875" style="1" customWidth="1"/>
    <col min="1020" max="1020" width="43.7109375" style="1" customWidth="1"/>
    <col min="1021" max="1021" width="8.28515625" style="1" customWidth="1"/>
    <col min="1022" max="1024" width="14.7109375" style="1"/>
    <col min="1025" max="1025" width="5.85546875" style="1" customWidth="1"/>
    <col min="1026" max="1026" width="43.7109375" style="1" customWidth="1"/>
    <col min="1027" max="1027" width="8.28515625" style="1" customWidth="1"/>
    <col min="1028" max="1028" width="13.28515625" style="1" customWidth="1"/>
    <col min="1029" max="1029" width="0" style="1" hidden="1" customWidth="1"/>
    <col min="1030" max="1030" width="9.42578125" style="1" customWidth="1"/>
    <col min="1031" max="1031" width="11.7109375" style="1" customWidth="1"/>
    <col min="1032" max="1032" width="11.85546875" style="1" customWidth="1"/>
    <col min="1033" max="1033" width="11.28515625" style="1" customWidth="1"/>
    <col min="1034" max="1034" width="11.85546875" style="1" customWidth="1"/>
    <col min="1035" max="1035" width="12.85546875" style="1" customWidth="1"/>
    <col min="1036" max="1036" width="6.28515625" style="1" customWidth="1"/>
    <col min="1037" max="1058" width="5.28515625" style="1" customWidth="1"/>
    <col min="1059" max="1274" width="0.85546875" style="1" customWidth="1"/>
    <col min="1275" max="1275" width="5.85546875" style="1" customWidth="1"/>
    <col min="1276" max="1276" width="43.7109375" style="1" customWidth="1"/>
    <col min="1277" max="1277" width="8.28515625" style="1" customWidth="1"/>
    <col min="1278" max="1280" width="14.7109375" style="1"/>
    <col min="1281" max="1281" width="5.85546875" style="1" customWidth="1"/>
    <col min="1282" max="1282" width="43.7109375" style="1" customWidth="1"/>
    <col min="1283" max="1283" width="8.28515625" style="1" customWidth="1"/>
    <col min="1284" max="1284" width="13.28515625" style="1" customWidth="1"/>
    <col min="1285" max="1285" width="0" style="1" hidden="1" customWidth="1"/>
    <col min="1286" max="1286" width="9.42578125" style="1" customWidth="1"/>
    <col min="1287" max="1287" width="11.7109375" style="1" customWidth="1"/>
    <col min="1288" max="1288" width="11.85546875" style="1" customWidth="1"/>
    <col min="1289" max="1289" width="11.28515625" style="1" customWidth="1"/>
    <col min="1290" max="1290" width="11.85546875" style="1" customWidth="1"/>
    <col min="1291" max="1291" width="12.85546875" style="1" customWidth="1"/>
    <col min="1292" max="1292" width="6.28515625" style="1" customWidth="1"/>
    <col min="1293" max="1314" width="5.28515625" style="1" customWidth="1"/>
    <col min="1315" max="1530" width="0.85546875" style="1" customWidth="1"/>
    <col min="1531" max="1531" width="5.85546875" style="1" customWidth="1"/>
    <col min="1532" max="1532" width="43.7109375" style="1" customWidth="1"/>
    <col min="1533" max="1533" width="8.28515625" style="1" customWidth="1"/>
    <col min="1534" max="1536" width="14.7109375" style="1"/>
    <col min="1537" max="1537" width="5.85546875" style="1" customWidth="1"/>
    <col min="1538" max="1538" width="43.7109375" style="1" customWidth="1"/>
    <col min="1539" max="1539" width="8.28515625" style="1" customWidth="1"/>
    <col min="1540" max="1540" width="13.28515625" style="1" customWidth="1"/>
    <col min="1541" max="1541" width="0" style="1" hidden="1" customWidth="1"/>
    <col min="1542" max="1542" width="9.42578125" style="1" customWidth="1"/>
    <col min="1543" max="1543" width="11.7109375" style="1" customWidth="1"/>
    <col min="1544" max="1544" width="11.85546875" style="1" customWidth="1"/>
    <col min="1545" max="1545" width="11.28515625" style="1" customWidth="1"/>
    <col min="1546" max="1546" width="11.85546875" style="1" customWidth="1"/>
    <col min="1547" max="1547" width="12.85546875" style="1" customWidth="1"/>
    <col min="1548" max="1548" width="6.28515625" style="1" customWidth="1"/>
    <col min="1549" max="1570" width="5.28515625" style="1" customWidth="1"/>
    <col min="1571" max="1786" width="0.85546875" style="1" customWidth="1"/>
    <col min="1787" max="1787" width="5.85546875" style="1" customWidth="1"/>
    <col min="1788" max="1788" width="43.7109375" style="1" customWidth="1"/>
    <col min="1789" max="1789" width="8.28515625" style="1" customWidth="1"/>
    <col min="1790" max="1792" width="14.7109375" style="1"/>
    <col min="1793" max="1793" width="5.85546875" style="1" customWidth="1"/>
    <col min="1794" max="1794" width="43.7109375" style="1" customWidth="1"/>
    <col min="1795" max="1795" width="8.28515625" style="1" customWidth="1"/>
    <col min="1796" max="1796" width="13.28515625" style="1" customWidth="1"/>
    <col min="1797" max="1797" width="0" style="1" hidden="1" customWidth="1"/>
    <col min="1798" max="1798" width="9.42578125" style="1" customWidth="1"/>
    <col min="1799" max="1799" width="11.7109375" style="1" customWidth="1"/>
    <col min="1800" max="1800" width="11.85546875" style="1" customWidth="1"/>
    <col min="1801" max="1801" width="11.28515625" style="1" customWidth="1"/>
    <col min="1802" max="1802" width="11.85546875" style="1" customWidth="1"/>
    <col min="1803" max="1803" width="12.85546875" style="1" customWidth="1"/>
    <col min="1804" max="1804" width="6.28515625" style="1" customWidth="1"/>
    <col min="1805" max="1826" width="5.28515625" style="1" customWidth="1"/>
    <col min="1827" max="2042" width="0.85546875" style="1" customWidth="1"/>
    <col min="2043" max="2043" width="5.85546875" style="1" customWidth="1"/>
    <col min="2044" max="2044" width="43.7109375" style="1" customWidth="1"/>
    <col min="2045" max="2045" width="8.28515625" style="1" customWidth="1"/>
    <col min="2046" max="2048" width="14.7109375" style="1"/>
    <col min="2049" max="2049" width="5.85546875" style="1" customWidth="1"/>
    <col min="2050" max="2050" width="43.7109375" style="1" customWidth="1"/>
    <col min="2051" max="2051" width="8.28515625" style="1" customWidth="1"/>
    <col min="2052" max="2052" width="13.28515625" style="1" customWidth="1"/>
    <col min="2053" max="2053" width="0" style="1" hidden="1" customWidth="1"/>
    <col min="2054" max="2054" width="9.42578125" style="1" customWidth="1"/>
    <col min="2055" max="2055" width="11.7109375" style="1" customWidth="1"/>
    <col min="2056" max="2056" width="11.85546875" style="1" customWidth="1"/>
    <col min="2057" max="2057" width="11.28515625" style="1" customWidth="1"/>
    <col min="2058" max="2058" width="11.85546875" style="1" customWidth="1"/>
    <col min="2059" max="2059" width="12.85546875" style="1" customWidth="1"/>
    <col min="2060" max="2060" width="6.28515625" style="1" customWidth="1"/>
    <col min="2061" max="2082" width="5.28515625" style="1" customWidth="1"/>
    <col min="2083" max="2298" width="0.85546875" style="1" customWidth="1"/>
    <col min="2299" max="2299" width="5.85546875" style="1" customWidth="1"/>
    <col min="2300" max="2300" width="43.7109375" style="1" customWidth="1"/>
    <col min="2301" max="2301" width="8.28515625" style="1" customWidth="1"/>
    <col min="2302" max="2304" width="14.7109375" style="1"/>
    <col min="2305" max="2305" width="5.85546875" style="1" customWidth="1"/>
    <col min="2306" max="2306" width="43.7109375" style="1" customWidth="1"/>
    <col min="2307" max="2307" width="8.28515625" style="1" customWidth="1"/>
    <col min="2308" max="2308" width="13.28515625" style="1" customWidth="1"/>
    <col min="2309" max="2309" width="0" style="1" hidden="1" customWidth="1"/>
    <col min="2310" max="2310" width="9.42578125" style="1" customWidth="1"/>
    <col min="2311" max="2311" width="11.7109375" style="1" customWidth="1"/>
    <col min="2312" max="2312" width="11.85546875" style="1" customWidth="1"/>
    <col min="2313" max="2313" width="11.28515625" style="1" customWidth="1"/>
    <col min="2314" max="2314" width="11.85546875" style="1" customWidth="1"/>
    <col min="2315" max="2315" width="12.85546875" style="1" customWidth="1"/>
    <col min="2316" max="2316" width="6.28515625" style="1" customWidth="1"/>
    <col min="2317" max="2338" width="5.28515625" style="1" customWidth="1"/>
    <col min="2339" max="2554" width="0.85546875" style="1" customWidth="1"/>
    <col min="2555" max="2555" width="5.85546875" style="1" customWidth="1"/>
    <col min="2556" max="2556" width="43.7109375" style="1" customWidth="1"/>
    <col min="2557" max="2557" width="8.28515625" style="1" customWidth="1"/>
    <col min="2558" max="2560" width="14.7109375" style="1"/>
    <col min="2561" max="2561" width="5.85546875" style="1" customWidth="1"/>
    <col min="2562" max="2562" width="43.7109375" style="1" customWidth="1"/>
    <col min="2563" max="2563" width="8.28515625" style="1" customWidth="1"/>
    <col min="2564" max="2564" width="13.28515625" style="1" customWidth="1"/>
    <col min="2565" max="2565" width="0" style="1" hidden="1" customWidth="1"/>
    <col min="2566" max="2566" width="9.42578125" style="1" customWidth="1"/>
    <col min="2567" max="2567" width="11.7109375" style="1" customWidth="1"/>
    <col min="2568" max="2568" width="11.85546875" style="1" customWidth="1"/>
    <col min="2569" max="2569" width="11.28515625" style="1" customWidth="1"/>
    <col min="2570" max="2570" width="11.85546875" style="1" customWidth="1"/>
    <col min="2571" max="2571" width="12.85546875" style="1" customWidth="1"/>
    <col min="2572" max="2572" width="6.28515625" style="1" customWidth="1"/>
    <col min="2573" max="2594" width="5.28515625" style="1" customWidth="1"/>
    <col min="2595" max="2810" width="0.85546875" style="1" customWidth="1"/>
    <col min="2811" max="2811" width="5.85546875" style="1" customWidth="1"/>
    <col min="2812" max="2812" width="43.7109375" style="1" customWidth="1"/>
    <col min="2813" max="2813" width="8.28515625" style="1" customWidth="1"/>
    <col min="2814" max="2816" width="14.7109375" style="1"/>
    <col min="2817" max="2817" width="5.85546875" style="1" customWidth="1"/>
    <col min="2818" max="2818" width="43.7109375" style="1" customWidth="1"/>
    <col min="2819" max="2819" width="8.28515625" style="1" customWidth="1"/>
    <col min="2820" max="2820" width="13.28515625" style="1" customWidth="1"/>
    <col min="2821" max="2821" width="0" style="1" hidden="1" customWidth="1"/>
    <col min="2822" max="2822" width="9.42578125" style="1" customWidth="1"/>
    <col min="2823" max="2823" width="11.7109375" style="1" customWidth="1"/>
    <col min="2824" max="2824" width="11.85546875" style="1" customWidth="1"/>
    <col min="2825" max="2825" width="11.28515625" style="1" customWidth="1"/>
    <col min="2826" max="2826" width="11.85546875" style="1" customWidth="1"/>
    <col min="2827" max="2827" width="12.85546875" style="1" customWidth="1"/>
    <col min="2828" max="2828" width="6.28515625" style="1" customWidth="1"/>
    <col min="2829" max="2850" width="5.28515625" style="1" customWidth="1"/>
    <col min="2851" max="3066" width="0.85546875" style="1" customWidth="1"/>
    <col min="3067" max="3067" width="5.85546875" style="1" customWidth="1"/>
    <col min="3068" max="3068" width="43.7109375" style="1" customWidth="1"/>
    <col min="3069" max="3069" width="8.28515625" style="1" customWidth="1"/>
    <col min="3070" max="3072" width="14.7109375" style="1"/>
    <col min="3073" max="3073" width="5.85546875" style="1" customWidth="1"/>
    <col min="3074" max="3074" width="43.7109375" style="1" customWidth="1"/>
    <col min="3075" max="3075" width="8.28515625" style="1" customWidth="1"/>
    <col min="3076" max="3076" width="13.28515625" style="1" customWidth="1"/>
    <col min="3077" max="3077" width="0" style="1" hidden="1" customWidth="1"/>
    <col min="3078" max="3078" width="9.42578125" style="1" customWidth="1"/>
    <col min="3079" max="3079" width="11.7109375" style="1" customWidth="1"/>
    <col min="3080" max="3080" width="11.85546875" style="1" customWidth="1"/>
    <col min="3081" max="3081" width="11.28515625" style="1" customWidth="1"/>
    <col min="3082" max="3082" width="11.85546875" style="1" customWidth="1"/>
    <col min="3083" max="3083" width="12.85546875" style="1" customWidth="1"/>
    <col min="3084" max="3084" width="6.28515625" style="1" customWidth="1"/>
    <col min="3085" max="3106" width="5.28515625" style="1" customWidth="1"/>
    <col min="3107" max="3322" width="0.85546875" style="1" customWidth="1"/>
    <col min="3323" max="3323" width="5.85546875" style="1" customWidth="1"/>
    <col min="3324" max="3324" width="43.7109375" style="1" customWidth="1"/>
    <col min="3325" max="3325" width="8.28515625" style="1" customWidth="1"/>
    <col min="3326" max="3328" width="14.7109375" style="1"/>
    <col min="3329" max="3329" width="5.85546875" style="1" customWidth="1"/>
    <col min="3330" max="3330" width="43.7109375" style="1" customWidth="1"/>
    <col min="3331" max="3331" width="8.28515625" style="1" customWidth="1"/>
    <col min="3332" max="3332" width="13.28515625" style="1" customWidth="1"/>
    <col min="3333" max="3333" width="0" style="1" hidden="1" customWidth="1"/>
    <col min="3334" max="3334" width="9.42578125" style="1" customWidth="1"/>
    <col min="3335" max="3335" width="11.7109375" style="1" customWidth="1"/>
    <col min="3336" max="3336" width="11.85546875" style="1" customWidth="1"/>
    <col min="3337" max="3337" width="11.28515625" style="1" customWidth="1"/>
    <col min="3338" max="3338" width="11.85546875" style="1" customWidth="1"/>
    <col min="3339" max="3339" width="12.85546875" style="1" customWidth="1"/>
    <col min="3340" max="3340" width="6.28515625" style="1" customWidth="1"/>
    <col min="3341" max="3362" width="5.28515625" style="1" customWidth="1"/>
    <col min="3363" max="3578" width="0.85546875" style="1" customWidth="1"/>
    <col min="3579" max="3579" width="5.85546875" style="1" customWidth="1"/>
    <col min="3580" max="3580" width="43.7109375" style="1" customWidth="1"/>
    <col min="3581" max="3581" width="8.28515625" style="1" customWidth="1"/>
    <col min="3582" max="3584" width="14.7109375" style="1"/>
    <col min="3585" max="3585" width="5.85546875" style="1" customWidth="1"/>
    <col min="3586" max="3586" width="43.7109375" style="1" customWidth="1"/>
    <col min="3587" max="3587" width="8.28515625" style="1" customWidth="1"/>
    <col min="3588" max="3588" width="13.28515625" style="1" customWidth="1"/>
    <col min="3589" max="3589" width="0" style="1" hidden="1" customWidth="1"/>
    <col min="3590" max="3590" width="9.42578125" style="1" customWidth="1"/>
    <col min="3591" max="3591" width="11.7109375" style="1" customWidth="1"/>
    <col min="3592" max="3592" width="11.85546875" style="1" customWidth="1"/>
    <col min="3593" max="3593" width="11.28515625" style="1" customWidth="1"/>
    <col min="3594" max="3594" width="11.85546875" style="1" customWidth="1"/>
    <col min="3595" max="3595" width="12.85546875" style="1" customWidth="1"/>
    <col min="3596" max="3596" width="6.28515625" style="1" customWidth="1"/>
    <col min="3597" max="3618" width="5.28515625" style="1" customWidth="1"/>
    <col min="3619" max="3834" width="0.85546875" style="1" customWidth="1"/>
    <col min="3835" max="3835" width="5.85546875" style="1" customWidth="1"/>
    <col min="3836" max="3836" width="43.7109375" style="1" customWidth="1"/>
    <col min="3837" max="3837" width="8.28515625" style="1" customWidth="1"/>
    <col min="3838" max="3840" width="14.7109375" style="1"/>
    <col min="3841" max="3841" width="5.85546875" style="1" customWidth="1"/>
    <col min="3842" max="3842" width="43.7109375" style="1" customWidth="1"/>
    <col min="3843" max="3843" width="8.28515625" style="1" customWidth="1"/>
    <col min="3844" max="3844" width="13.28515625" style="1" customWidth="1"/>
    <col min="3845" max="3845" width="0" style="1" hidden="1" customWidth="1"/>
    <col min="3846" max="3846" width="9.42578125" style="1" customWidth="1"/>
    <col min="3847" max="3847" width="11.7109375" style="1" customWidth="1"/>
    <col min="3848" max="3848" width="11.85546875" style="1" customWidth="1"/>
    <col min="3849" max="3849" width="11.28515625" style="1" customWidth="1"/>
    <col min="3850" max="3850" width="11.85546875" style="1" customWidth="1"/>
    <col min="3851" max="3851" width="12.85546875" style="1" customWidth="1"/>
    <col min="3852" max="3852" width="6.28515625" style="1" customWidth="1"/>
    <col min="3853" max="3874" width="5.28515625" style="1" customWidth="1"/>
    <col min="3875" max="4090" width="0.85546875" style="1" customWidth="1"/>
    <col min="4091" max="4091" width="5.85546875" style="1" customWidth="1"/>
    <col min="4092" max="4092" width="43.7109375" style="1" customWidth="1"/>
    <col min="4093" max="4093" width="8.28515625" style="1" customWidth="1"/>
    <col min="4094" max="4096" width="14.7109375" style="1"/>
    <col min="4097" max="4097" width="5.85546875" style="1" customWidth="1"/>
    <col min="4098" max="4098" width="43.7109375" style="1" customWidth="1"/>
    <col min="4099" max="4099" width="8.28515625" style="1" customWidth="1"/>
    <col min="4100" max="4100" width="13.28515625" style="1" customWidth="1"/>
    <col min="4101" max="4101" width="0" style="1" hidden="1" customWidth="1"/>
    <col min="4102" max="4102" width="9.42578125" style="1" customWidth="1"/>
    <col min="4103" max="4103" width="11.7109375" style="1" customWidth="1"/>
    <col min="4104" max="4104" width="11.85546875" style="1" customWidth="1"/>
    <col min="4105" max="4105" width="11.28515625" style="1" customWidth="1"/>
    <col min="4106" max="4106" width="11.85546875" style="1" customWidth="1"/>
    <col min="4107" max="4107" width="12.85546875" style="1" customWidth="1"/>
    <col min="4108" max="4108" width="6.28515625" style="1" customWidth="1"/>
    <col min="4109" max="4130" width="5.28515625" style="1" customWidth="1"/>
    <col min="4131" max="4346" width="0.85546875" style="1" customWidth="1"/>
    <col min="4347" max="4347" width="5.85546875" style="1" customWidth="1"/>
    <col min="4348" max="4348" width="43.7109375" style="1" customWidth="1"/>
    <col min="4349" max="4349" width="8.28515625" style="1" customWidth="1"/>
    <col min="4350" max="4352" width="14.7109375" style="1"/>
    <col min="4353" max="4353" width="5.85546875" style="1" customWidth="1"/>
    <col min="4354" max="4354" width="43.7109375" style="1" customWidth="1"/>
    <col min="4355" max="4355" width="8.28515625" style="1" customWidth="1"/>
    <col min="4356" max="4356" width="13.28515625" style="1" customWidth="1"/>
    <col min="4357" max="4357" width="0" style="1" hidden="1" customWidth="1"/>
    <col min="4358" max="4358" width="9.42578125" style="1" customWidth="1"/>
    <col min="4359" max="4359" width="11.7109375" style="1" customWidth="1"/>
    <col min="4360" max="4360" width="11.85546875" style="1" customWidth="1"/>
    <col min="4361" max="4361" width="11.28515625" style="1" customWidth="1"/>
    <col min="4362" max="4362" width="11.85546875" style="1" customWidth="1"/>
    <col min="4363" max="4363" width="12.85546875" style="1" customWidth="1"/>
    <col min="4364" max="4364" width="6.28515625" style="1" customWidth="1"/>
    <col min="4365" max="4386" width="5.28515625" style="1" customWidth="1"/>
    <col min="4387" max="4602" width="0.85546875" style="1" customWidth="1"/>
    <col min="4603" max="4603" width="5.85546875" style="1" customWidth="1"/>
    <col min="4604" max="4604" width="43.7109375" style="1" customWidth="1"/>
    <col min="4605" max="4605" width="8.28515625" style="1" customWidth="1"/>
    <col min="4606" max="4608" width="14.7109375" style="1"/>
    <col min="4609" max="4609" width="5.85546875" style="1" customWidth="1"/>
    <col min="4610" max="4610" width="43.7109375" style="1" customWidth="1"/>
    <col min="4611" max="4611" width="8.28515625" style="1" customWidth="1"/>
    <col min="4612" max="4612" width="13.28515625" style="1" customWidth="1"/>
    <col min="4613" max="4613" width="0" style="1" hidden="1" customWidth="1"/>
    <col min="4614" max="4614" width="9.42578125" style="1" customWidth="1"/>
    <col min="4615" max="4615" width="11.7109375" style="1" customWidth="1"/>
    <col min="4616" max="4616" width="11.85546875" style="1" customWidth="1"/>
    <col min="4617" max="4617" width="11.28515625" style="1" customWidth="1"/>
    <col min="4618" max="4618" width="11.85546875" style="1" customWidth="1"/>
    <col min="4619" max="4619" width="12.85546875" style="1" customWidth="1"/>
    <col min="4620" max="4620" width="6.28515625" style="1" customWidth="1"/>
    <col min="4621" max="4642" width="5.28515625" style="1" customWidth="1"/>
    <col min="4643" max="4858" width="0.85546875" style="1" customWidth="1"/>
    <col min="4859" max="4859" width="5.85546875" style="1" customWidth="1"/>
    <col min="4860" max="4860" width="43.7109375" style="1" customWidth="1"/>
    <col min="4861" max="4861" width="8.28515625" style="1" customWidth="1"/>
    <col min="4862" max="4864" width="14.7109375" style="1"/>
    <col min="4865" max="4865" width="5.85546875" style="1" customWidth="1"/>
    <col min="4866" max="4866" width="43.7109375" style="1" customWidth="1"/>
    <col min="4867" max="4867" width="8.28515625" style="1" customWidth="1"/>
    <col min="4868" max="4868" width="13.28515625" style="1" customWidth="1"/>
    <col min="4869" max="4869" width="0" style="1" hidden="1" customWidth="1"/>
    <col min="4870" max="4870" width="9.42578125" style="1" customWidth="1"/>
    <col min="4871" max="4871" width="11.7109375" style="1" customWidth="1"/>
    <col min="4872" max="4872" width="11.85546875" style="1" customWidth="1"/>
    <col min="4873" max="4873" width="11.28515625" style="1" customWidth="1"/>
    <col min="4874" max="4874" width="11.85546875" style="1" customWidth="1"/>
    <col min="4875" max="4875" width="12.85546875" style="1" customWidth="1"/>
    <col min="4876" max="4876" width="6.28515625" style="1" customWidth="1"/>
    <col min="4877" max="4898" width="5.28515625" style="1" customWidth="1"/>
    <col min="4899" max="5114" width="0.85546875" style="1" customWidth="1"/>
    <col min="5115" max="5115" width="5.85546875" style="1" customWidth="1"/>
    <col min="5116" max="5116" width="43.7109375" style="1" customWidth="1"/>
    <col min="5117" max="5117" width="8.28515625" style="1" customWidth="1"/>
    <col min="5118" max="5120" width="14.7109375" style="1"/>
    <col min="5121" max="5121" width="5.85546875" style="1" customWidth="1"/>
    <col min="5122" max="5122" width="43.7109375" style="1" customWidth="1"/>
    <col min="5123" max="5123" width="8.28515625" style="1" customWidth="1"/>
    <col min="5124" max="5124" width="13.28515625" style="1" customWidth="1"/>
    <col min="5125" max="5125" width="0" style="1" hidden="1" customWidth="1"/>
    <col min="5126" max="5126" width="9.42578125" style="1" customWidth="1"/>
    <col min="5127" max="5127" width="11.7109375" style="1" customWidth="1"/>
    <col min="5128" max="5128" width="11.85546875" style="1" customWidth="1"/>
    <col min="5129" max="5129" width="11.28515625" style="1" customWidth="1"/>
    <col min="5130" max="5130" width="11.85546875" style="1" customWidth="1"/>
    <col min="5131" max="5131" width="12.85546875" style="1" customWidth="1"/>
    <col min="5132" max="5132" width="6.28515625" style="1" customWidth="1"/>
    <col min="5133" max="5154" width="5.28515625" style="1" customWidth="1"/>
    <col min="5155" max="5370" width="0.85546875" style="1" customWidth="1"/>
    <col min="5371" max="5371" width="5.85546875" style="1" customWidth="1"/>
    <col min="5372" max="5372" width="43.7109375" style="1" customWidth="1"/>
    <col min="5373" max="5373" width="8.28515625" style="1" customWidth="1"/>
    <col min="5374" max="5376" width="14.7109375" style="1"/>
    <col min="5377" max="5377" width="5.85546875" style="1" customWidth="1"/>
    <col min="5378" max="5378" width="43.7109375" style="1" customWidth="1"/>
    <col min="5379" max="5379" width="8.28515625" style="1" customWidth="1"/>
    <col min="5380" max="5380" width="13.28515625" style="1" customWidth="1"/>
    <col min="5381" max="5381" width="0" style="1" hidden="1" customWidth="1"/>
    <col min="5382" max="5382" width="9.42578125" style="1" customWidth="1"/>
    <col min="5383" max="5383" width="11.7109375" style="1" customWidth="1"/>
    <col min="5384" max="5384" width="11.85546875" style="1" customWidth="1"/>
    <col min="5385" max="5385" width="11.28515625" style="1" customWidth="1"/>
    <col min="5386" max="5386" width="11.85546875" style="1" customWidth="1"/>
    <col min="5387" max="5387" width="12.85546875" style="1" customWidth="1"/>
    <col min="5388" max="5388" width="6.28515625" style="1" customWidth="1"/>
    <col min="5389" max="5410" width="5.28515625" style="1" customWidth="1"/>
    <col min="5411" max="5626" width="0.85546875" style="1" customWidth="1"/>
    <col min="5627" max="5627" width="5.85546875" style="1" customWidth="1"/>
    <col min="5628" max="5628" width="43.7109375" style="1" customWidth="1"/>
    <col min="5629" max="5629" width="8.28515625" style="1" customWidth="1"/>
    <col min="5630" max="5632" width="14.7109375" style="1"/>
    <col min="5633" max="5633" width="5.85546875" style="1" customWidth="1"/>
    <col min="5634" max="5634" width="43.7109375" style="1" customWidth="1"/>
    <col min="5635" max="5635" width="8.28515625" style="1" customWidth="1"/>
    <col min="5636" max="5636" width="13.28515625" style="1" customWidth="1"/>
    <col min="5637" max="5637" width="0" style="1" hidden="1" customWidth="1"/>
    <col min="5638" max="5638" width="9.42578125" style="1" customWidth="1"/>
    <col min="5639" max="5639" width="11.7109375" style="1" customWidth="1"/>
    <col min="5640" max="5640" width="11.85546875" style="1" customWidth="1"/>
    <col min="5641" max="5641" width="11.28515625" style="1" customWidth="1"/>
    <col min="5642" max="5642" width="11.85546875" style="1" customWidth="1"/>
    <col min="5643" max="5643" width="12.85546875" style="1" customWidth="1"/>
    <col min="5644" max="5644" width="6.28515625" style="1" customWidth="1"/>
    <col min="5645" max="5666" width="5.28515625" style="1" customWidth="1"/>
    <col min="5667" max="5882" width="0.85546875" style="1" customWidth="1"/>
    <col min="5883" max="5883" width="5.85546875" style="1" customWidth="1"/>
    <col min="5884" max="5884" width="43.7109375" style="1" customWidth="1"/>
    <col min="5885" max="5885" width="8.28515625" style="1" customWidth="1"/>
    <col min="5886" max="5888" width="14.7109375" style="1"/>
    <col min="5889" max="5889" width="5.85546875" style="1" customWidth="1"/>
    <col min="5890" max="5890" width="43.7109375" style="1" customWidth="1"/>
    <col min="5891" max="5891" width="8.28515625" style="1" customWidth="1"/>
    <col min="5892" max="5892" width="13.28515625" style="1" customWidth="1"/>
    <col min="5893" max="5893" width="0" style="1" hidden="1" customWidth="1"/>
    <col min="5894" max="5894" width="9.42578125" style="1" customWidth="1"/>
    <col min="5895" max="5895" width="11.7109375" style="1" customWidth="1"/>
    <col min="5896" max="5896" width="11.85546875" style="1" customWidth="1"/>
    <col min="5897" max="5897" width="11.28515625" style="1" customWidth="1"/>
    <col min="5898" max="5898" width="11.85546875" style="1" customWidth="1"/>
    <col min="5899" max="5899" width="12.85546875" style="1" customWidth="1"/>
    <col min="5900" max="5900" width="6.28515625" style="1" customWidth="1"/>
    <col min="5901" max="5922" width="5.28515625" style="1" customWidth="1"/>
    <col min="5923" max="6138" width="0.85546875" style="1" customWidth="1"/>
    <col min="6139" max="6139" width="5.85546875" style="1" customWidth="1"/>
    <col min="6140" max="6140" width="43.7109375" style="1" customWidth="1"/>
    <col min="6141" max="6141" width="8.28515625" style="1" customWidth="1"/>
    <col min="6142" max="6144" width="14.7109375" style="1"/>
    <col min="6145" max="6145" width="5.85546875" style="1" customWidth="1"/>
    <col min="6146" max="6146" width="43.7109375" style="1" customWidth="1"/>
    <col min="6147" max="6147" width="8.28515625" style="1" customWidth="1"/>
    <col min="6148" max="6148" width="13.28515625" style="1" customWidth="1"/>
    <col min="6149" max="6149" width="0" style="1" hidden="1" customWidth="1"/>
    <col min="6150" max="6150" width="9.42578125" style="1" customWidth="1"/>
    <col min="6151" max="6151" width="11.7109375" style="1" customWidth="1"/>
    <col min="6152" max="6152" width="11.85546875" style="1" customWidth="1"/>
    <col min="6153" max="6153" width="11.28515625" style="1" customWidth="1"/>
    <col min="6154" max="6154" width="11.85546875" style="1" customWidth="1"/>
    <col min="6155" max="6155" width="12.85546875" style="1" customWidth="1"/>
    <col min="6156" max="6156" width="6.28515625" style="1" customWidth="1"/>
    <col min="6157" max="6178" width="5.28515625" style="1" customWidth="1"/>
    <col min="6179" max="6394" width="0.85546875" style="1" customWidth="1"/>
    <col min="6395" max="6395" width="5.85546875" style="1" customWidth="1"/>
    <col min="6396" max="6396" width="43.7109375" style="1" customWidth="1"/>
    <col min="6397" max="6397" width="8.28515625" style="1" customWidth="1"/>
    <col min="6398" max="6400" width="14.7109375" style="1"/>
    <col min="6401" max="6401" width="5.85546875" style="1" customWidth="1"/>
    <col min="6402" max="6402" width="43.7109375" style="1" customWidth="1"/>
    <col min="6403" max="6403" width="8.28515625" style="1" customWidth="1"/>
    <col min="6404" max="6404" width="13.28515625" style="1" customWidth="1"/>
    <col min="6405" max="6405" width="0" style="1" hidden="1" customWidth="1"/>
    <col min="6406" max="6406" width="9.42578125" style="1" customWidth="1"/>
    <col min="6407" max="6407" width="11.7109375" style="1" customWidth="1"/>
    <col min="6408" max="6408" width="11.85546875" style="1" customWidth="1"/>
    <col min="6409" max="6409" width="11.28515625" style="1" customWidth="1"/>
    <col min="6410" max="6410" width="11.85546875" style="1" customWidth="1"/>
    <col min="6411" max="6411" width="12.85546875" style="1" customWidth="1"/>
    <col min="6412" max="6412" width="6.28515625" style="1" customWidth="1"/>
    <col min="6413" max="6434" width="5.28515625" style="1" customWidth="1"/>
    <col min="6435" max="6650" width="0.85546875" style="1" customWidth="1"/>
    <col min="6651" max="6651" width="5.85546875" style="1" customWidth="1"/>
    <col min="6652" max="6652" width="43.7109375" style="1" customWidth="1"/>
    <col min="6653" max="6653" width="8.28515625" style="1" customWidth="1"/>
    <col min="6654" max="6656" width="14.7109375" style="1"/>
    <col min="6657" max="6657" width="5.85546875" style="1" customWidth="1"/>
    <col min="6658" max="6658" width="43.7109375" style="1" customWidth="1"/>
    <col min="6659" max="6659" width="8.28515625" style="1" customWidth="1"/>
    <col min="6660" max="6660" width="13.28515625" style="1" customWidth="1"/>
    <col min="6661" max="6661" width="0" style="1" hidden="1" customWidth="1"/>
    <col min="6662" max="6662" width="9.42578125" style="1" customWidth="1"/>
    <col min="6663" max="6663" width="11.7109375" style="1" customWidth="1"/>
    <col min="6664" max="6664" width="11.85546875" style="1" customWidth="1"/>
    <col min="6665" max="6665" width="11.28515625" style="1" customWidth="1"/>
    <col min="6666" max="6666" width="11.85546875" style="1" customWidth="1"/>
    <col min="6667" max="6667" width="12.85546875" style="1" customWidth="1"/>
    <col min="6668" max="6668" width="6.28515625" style="1" customWidth="1"/>
    <col min="6669" max="6690" width="5.28515625" style="1" customWidth="1"/>
    <col min="6691" max="6906" width="0.85546875" style="1" customWidth="1"/>
    <col min="6907" max="6907" width="5.85546875" style="1" customWidth="1"/>
    <col min="6908" max="6908" width="43.7109375" style="1" customWidth="1"/>
    <col min="6909" max="6909" width="8.28515625" style="1" customWidth="1"/>
    <col min="6910" max="6912" width="14.7109375" style="1"/>
    <col min="6913" max="6913" width="5.85546875" style="1" customWidth="1"/>
    <col min="6914" max="6914" width="43.7109375" style="1" customWidth="1"/>
    <col min="6915" max="6915" width="8.28515625" style="1" customWidth="1"/>
    <col min="6916" max="6916" width="13.28515625" style="1" customWidth="1"/>
    <col min="6917" max="6917" width="0" style="1" hidden="1" customWidth="1"/>
    <col min="6918" max="6918" width="9.42578125" style="1" customWidth="1"/>
    <col min="6919" max="6919" width="11.7109375" style="1" customWidth="1"/>
    <col min="6920" max="6920" width="11.85546875" style="1" customWidth="1"/>
    <col min="6921" max="6921" width="11.28515625" style="1" customWidth="1"/>
    <col min="6922" max="6922" width="11.85546875" style="1" customWidth="1"/>
    <col min="6923" max="6923" width="12.85546875" style="1" customWidth="1"/>
    <col min="6924" max="6924" width="6.28515625" style="1" customWidth="1"/>
    <col min="6925" max="6946" width="5.28515625" style="1" customWidth="1"/>
    <col min="6947" max="7162" width="0.85546875" style="1" customWidth="1"/>
    <col min="7163" max="7163" width="5.85546875" style="1" customWidth="1"/>
    <col min="7164" max="7164" width="43.7109375" style="1" customWidth="1"/>
    <col min="7165" max="7165" width="8.28515625" style="1" customWidth="1"/>
    <col min="7166" max="7168" width="14.7109375" style="1"/>
    <col min="7169" max="7169" width="5.85546875" style="1" customWidth="1"/>
    <col min="7170" max="7170" width="43.7109375" style="1" customWidth="1"/>
    <col min="7171" max="7171" width="8.28515625" style="1" customWidth="1"/>
    <col min="7172" max="7172" width="13.28515625" style="1" customWidth="1"/>
    <col min="7173" max="7173" width="0" style="1" hidden="1" customWidth="1"/>
    <col min="7174" max="7174" width="9.42578125" style="1" customWidth="1"/>
    <col min="7175" max="7175" width="11.7109375" style="1" customWidth="1"/>
    <col min="7176" max="7176" width="11.85546875" style="1" customWidth="1"/>
    <col min="7177" max="7177" width="11.28515625" style="1" customWidth="1"/>
    <col min="7178" max="7178" width="11.85546875" style="1" customWidth="1"/>
    <col min="7179" max="7179" width="12.85546875" style="1" customWidth="1"/>
    <col min="7180" max="7180" width="6.28515625" style="1" customWidth="1"/>
    <col min="7181" max="7202" width="5.28515625" style="1" customWidth="1"/>
    <col min="7203" max="7418" width="0.85546875" style="1" customWidth="1"/>
    <col min="7419" max="7419" width="5.85546875" style="1" customWidth="1"/>
    <col min="7420" max="7420" width="43.7109375" style="1" customWidth="1"/>
    <col min="7421" max="7421" width="8.28515625" style="1" customWidth="1"/>
    <col min="7422" max="7424" width="14.7109375" style="1"/>
    <col min="7425" max="7425" width="5.85546875" style="1" customWidth="1"/>
    <col min="7426" max="7426" width="43.7109375" style="1" customWidth="1"/>
    <col min="7427" max="7427" width="8.28515625" style="1" customWidth="1"/>
    <col min="7428" max="7428" width="13.28515625" style="1" customWidth="1"/>
    <col min="7429" max="7429" width="0" style="1" hidden="1" customWidth="1"/>
    <col min="7430" max="7430" width="9.42578125" style="1" customWidth="1"/>
    <col min="7431" max="7431" width="11.7109375" style="1" customWidth="1"/>
    <col min="7432" max="7432" width="11.85546875" style="1" customWidth="1"/>
    <col min="7433" max="7433" width="11.28515625" style="1" customWidth="1"/>
    <col min="7434" max="7434" width="11.85546875" style="1" customWidth="1"/>
    <col min="7435" max="7435" width="12.85546875" style="1" customWidth="1"/>
    <col min="7436" max="7436" width="6.28515625" style="1" customWidth="1"/>
    <col min="7437" max="7458" width="5.28515625" style="1" customWidth="1"/>
    <col min="7459" max="7674" width="0.85546875" style="1" customWidth="1"/>
    <col min="7675" max="7675" width="5.85546875" style="1" customWidth="1"/>
    <col min="7676" max="7676" width="43.7109375" style="1" customWidth="1"/>
    <col min="7677" max="7677" width="8.28515625" style="1" customWidth="1"/>
    <col min="7678" max="7680" width="14.7109375" style="1"/>
    <col min="7681" max="7681" width="5.85546875" style="1" customWidth="1"/>
    <col min="7682" max="7682" width="43.7109375" style="1" customWidth="1"/>
    <col min="7683" max="7683" width="8.28515625" style="1" customWidth="1"/>
    <col min="7684" max="7684" width="13.28515625" style="1" customWidth="1"/>
    <col min="7685" max="7685" width="0" style="1" hidden="1" customWidth="1"/>
    <col min="7686" max="7686" width="9.42578125" style="1" customWidth="1"/>
    <col min="7687" max="7687" width="11.7109375" style="1" customWidth="1"/>
    <col min="7688" max="7688" width="11.85546875" style="1" customWidth="1"/>
    <col min="7689" max="7689" width="11.28515625" style="1" customWidth="1"/>
    <col min="7690" max="7690" width="11.85546875" style="1" customWidth="1"/>
    <col min="7691" max="7691" width="12.85546875" style="1" customWidth="1"/>
    <col min="7692" max="7692" width="6.28515625" style="1" customWidth="1"/>
    <col min="7693" max="7714" width="5.28515625" style="1" customWidth="1"/>
    <col min="7715" max="7930" width="0.85546875" style="1" customWidth="1"/>
    <col min="7931" max="7931" width="5.85546875" style="1" customWidth="1"/>
    <col min="7932" max="7932" width="43.7109375" style="1" customWidth="1"/>
    <col min="7933" max="7933" width="8.28515625" style="1" customWidth="1"/>
    <col min="7934" max="7936" width="14.7109375" style="1"/>
    <col min="7937" max="7937" width="5.85546875" style="1" customWidth="1"/>
    <col min="7938" max="7938" width="43.7109375" style="1" customWidth="1"/>
    <col min="7939" max="7939" width="8.28515625" style="1" customWidth="1"/>
    <col min="7940" max="7940" width="13.28515625" style="1" customWidth="1"/>
    <col min="7941" max="7941" width="0" style="1" hidden="1" customWidth="1"/>
    <col min="7942" max="7942" width="9.42578125" style="1" customWidth="1"/>
    <col min="7943" max="7943" width="11.7109375" style="1" customWidth="1"/>
    <col min="7944" max="7944" width="11.85546875" style="1" customWidth="1"/>
    <col min="7945" max="7945" width="11.28515625" style="1" customWidth="1"/>
    <col min="7946" max="7946" width="11.85546875" style="1" customWidth="1"/>
    <col min="7947" max="7947" width="12.85546875" style="1" customWidth="1"/>
    <col min="7948" max="7948" width="6.28515625" style="1" customWidth="1"/>
    <col min="7949" max="7970" width="5.28515625" style="1" customWidth="1"/>
    <col min="7971" max="8186" width="0.85546875" style="1" customWidth="1"/>
    <col min="8187" max="8187" width="5.85546875" style="1" customWidth="1"/>
    <col min="8188" max="8188" width="43.7109375" style="1" customWidth="1"/>
    <col min="8189" max="8189" width="8.28515625" style="1" customWidth="1"/>
    <col min="8190" max="8192" width="14.7109375" style="1"/>
    <col min="8193" max="8193" width="5.85546875" style="1" customWidth="1"/>
    <col min="8194" max="8194" width="43.7109375" style="1" customWidth="1"/>
    <col min="8195" max="8195" width="8.28515625" style="1" customWidth="1"/>
    <col min="8196" max="8196" width="13.28515625" style="1" customWidth="1"/>
    <col min="8197" max="8197" width="0" style="1" hidden="1" customWidth="1"/>
    <col min="8198" max="8198" width="9.42578125" style="1" customWidth="1"/>
    <col min="8199" max="8199" width="11.7109375" style="1" customWidth="1"/>
    <col min="8200" max="8200" width="11.85546875" style="1" customWidth="1"/>
    <col min="8201" max="8201" width="11.28515625" style="1" customWidth="1"/>
    <col min="8202" max="8202" width="11.85546875" style="1" customWidth="1"/>
    <col min="8203" max="8203" width="12.85546875" style="1" customWidth="1"/>
    <col min="8204" max="8204" width="6.28515625" style="1" customWidth="1"/>
    <col min="8205" max="8226" width="5.28515625" style="1" customWidth="1"/>
    <col min="8227" max="8442" width="0.85546875" style="1" customWidth="1"/>
    <col min="8443" max="8443" width="5.85546875" style="1" customWidth="1"/>
    <col min="8444" max="8444" width="43.7109375" style="1" customWidth="1"/>
    <col min="8445" max="8445" width="8.28515625" style="1" customWidth="1"/>
    <col min="8446" max="8448" width="14.7109375" style="1"/>
    <col min="8449" max="8449" width="5.85546875" style="1" customWidth="1"/>
    <col min="8450" max="8450" width="43.7109375" style="1" customWidth="1"/>
    <col min="8451" max="8451" width="8.28515625" style="1" customWidth="1"/>
    <col min="8452" max="8452" width="13.28515625" style="1" customWidth="1"/>
    <col min="8453" max="8453" width="0" style="1" hidden="1" customWidth="1"/>
    <col min="8454" max="8454" width="9.42578125" style="1" customWidth="1"/>
    <col min="8455" max="8455" width="11.7109375" style="1" customWidth="1"/>
    <col min="8456" max="8456" width="11.85546875" style="1" customWidth="1"/>
    <col min="8457" max="8457" width="11.28515625" style="1" customWidth="1"/>
    <col min="8458" max="8458" width="11.85546875" style="1" customWidth="1"/>
    <col min="8459" max="8459" width="12.85546875" style="1" customWidth="1"/>
    <col min="8460" max="8460" width="6.28515625" style="1" customWidth="1"/>
    <col min="8461" max="8482" width="5.28515625" style="1" customWidth="1"/>
    <col min="8483" max="8698" width="0.85546875" style="1" customWidth="1"/>
    <col min="8699" max="8699" width="5.85546875" style="1" customWidth="1"/>
    <col min="8700" max="8700" width="43.7109375" style="1" customWidth="1"/>
    <col min="8701" max="8701" width="8.28515625" style="1" customWidth="1"/>
    <col min="8702" max="8704" width="14.7109375" style="1"/>
    <col min="8705" max="8705" width="5.85546875" style="1" customWidth="1"/>
    <col min="8706" max="8706" width="43.7109375" style="1" customWidth="1"/>
    <col min="8707" max="8707" width="8.28515625" style="1" customWidth="1"/>
    <col min="8708" max="8708" width="13.28515625" style="1" customWidth="1"/>
    <col min="8709" max="8709" width="0" style="1" hidden="1" customWidth="1"/>
    <col min="8710" max="8710" width="9.42578125" style="1" customWidth="1"/>
    <col min="8711" max="8711" width="11.7109375" style="1" customWidth="1"/>
    <col min="8712" max="8712" width="11.85546875" style="1" customWidth="1"/>
    <col min="8713" max="8713" width="11.28515625" style="1" customWidth="1"/>
    <col min="8714" max="8714" width="11.85546875" style="1" customWidth="1"/>
    <col min="8715" max="8715" width="12.85546875" style="1" customWidth="1"/>
    <col min="8716" max="8716" width="6.28515625" style="1" customWidth="1"/>
    <col min="8717" max="8738" width="5.28515625" style="1" customWidth="1"/>
    <col min="8739" max="8954" width="0.85546875" style="1" customWidth="1"/>
    <col min="8955" max="8955" width="5.85546875" style="1" customWidth="1"/>
    <col min="8956" max="8956" width="43.7109375" style="1" customWidth="1"/>
    <col min="8957" max="8957" width="8.28515625" style="1" customWidth="1"/>
    <col min="8958" max="8960" width="14.7109375" style="1"/>
    <col min="8961" max="8961" width="5.85546875" style="1" customWidth="1"/>
    <col min="8962" max="8962" width="43.7109375" style="1" customWidth="1"/>
    <col min="8963" max="8963" width="8.28515625" style="1" customWidth="1"/>
    <col min="8964" max="8964" width="13.28515625" style="1" customWidth="1"/>
    <col min="8965" max="8965" width="0" style="1" hidden="1" customWidth="1"/>
    <col min="8966" max="8966" width="9.42578125" style="1" customWidth="1"/>
    <col min="8967" max="8967" width="11.7109375" style="1" customWidth="1"/>
    <col min="8968" max="8968" width="11.85546875" style="1" customWidth="1"/>
    <col min="8969" max="8969" width="11.28515625" style="1" customWidth="1"/>
    <col min="8970" max="8970" width="11.85546875" style="1" customWidth="1"/>
    <col min="8971" max="8971" width="12.85546875" style="1" customWidth="1"/>
    <col min="8972" max="8972" width="6.28515625" style="1" customWidth="1"/>
    <col min="8973" max="8994" width="5.28515625" style="1" customWidth="1"/>
    <col min="8995" max="9210" width="0.85546875" style="1" customWidth="1"/>
    <col min="9211" max="9211" width="5.85546875" style="1" customWidth="1"/>
    <col min="9212" max="9212" width="43.7109375" style="1" customWidth="1"/>
    <col min="9213" max="9213" width="8.28515625" style="1" customWidth="1"/>
    <col min="9214" max="9216" width="14.7109375" style="1"/>
    <col min="9217" max="9217" width="5.85546875" style="1" customWidth="1"/>
    <col min="9218" max="9218" width="43.7109375" style="1" customWidth="1"/>
    <col min="9219" max="9219" width="8.28515625" style="1" customWidth="1"/>
    <col min="9220" max="9220" width="13.28515625" style="1" customWidth="1"/>
    <col min="9221" max="9221" width="0" style="1" hidden="1" customWidth="1"/>
    <col min="9222" max="9222" width="9.42578125" style="1" customWidth="1"/>
    <col min="9223" max="9223" width="11.7109375" style="1" customWidth="1"/>
    <col min="9224" max="9224" width="11.85546875" style="1" customWidth="1"/>
    <col min="9225" max="9225" width="11.28515625" style="1" customWidth="1"/>
    <col min="9226" max="9226" width="11.85546875" style="1" customWidth="1"/>
    <col min="9227" max="9227" width="12.85546875" style="1" customWidth="1"/>
    <col min="9228" max="9228" width="6.28515625" style="1" customWidth="1"/>
    <col min="9229" max="9250" width="5.28515625" style="1" customWidth="1"/>
    <col min="9251" max="9466" width="0.85546875" style="1" customWidth="1"/>
    <col min="9467" max="9467" width="5.85546875" style="1" customWidth="1"/>
    <col min="9468" max="9468" width="43.7109375" style="1" customWidth="1"/>
    <col min="9469" max="9469" width="8.28515625" style="1" customWidth="1"/>
    <col min="9470" max="9472" width="14.7109375" style="1"/>
    <col min="9473" max="9473" width="5.85546875" style="1" customWidth="1"/>
    <col min="9474" max="9474" width="43.7109375" style="1" customWidth="1"/>
    <col min="9475" max="9475" width="8.28515625" style="1" customWidth="1"/>
    <col min="9476" max="9476" width="13.28515625" style="1" customWidth="1"/>
    <col min="9477" max="9477" width="0" style="1" hidden="1" customWidth="1"/>
    <col min="9478" max="9478" width="9.42578125" style="1" customWidth="1"/>
    <col min="9479" max="9479" width="11.7109375" style="1" customWidth="1"/>
    <col min="9480" max="9480" width="11.85546875" style="1" customWidth="1"/>
    <col min="9481" max="9481" width="11.28515625" style="1" customWidth="1"/>
    <col min="9482" max="9482" width="11.85546875" style="1" customWidth="1"/>
    <col min="9483" max="9483" width="12.85546875" style="1" customWidth="1"/>
    <col min="9484" max="9484" width="6.28515625" style="1" customWidth="1"/>
    <col min="9485" max="9506" width="5.28515625" style="1" customWidth="1"/>
    <col min="9507" max="9722" width="0.85546875" style="1" customWidth="1"/>
    <col min="9723" max="9723" width="5.85546875" style="1" customWidth="1"/>
    <col min="9724" max="9724" width="43.7109375" style="1" customWidth="1"/>
    <col min="9725" max="9725" width="8.28515625" style="1" customWidth="1"/>
    <col min="9726" max="9728" width="14.7109375" style="1"/>
    <col min="9729" max="9729" width="5.85546875" style="1" customWidth="1"/>
    <col min="9730" max="9730" width="43.7109375" style="1" customWidth="1"/>
    <col min="9731" max="9731" width="8.28515625" style="1" customWidth="1"/>
    <col min="9732" max="9732" width="13.28515625" style="1" customWidth="1"/>
    <col min="9733" max="9733" width="0" style="1" hidden="1" customWidth="1"/>
    <col min="9734" max="9734" width="9.42578125" style="1" customWidth="1"/>
    <col min="9735" max="9735" width="11.7109375" style="1" customWidth="1"/>
    <col min="9736" max="9736" width="11.85546875" style="1" customWidth="1"/>
    <col min="9737" max="9737" width="11.28515625" style="1" customWidth="1"/>
    <col min="9738" max="9738" width="11.85546875" style="1" customWidth="1"/>
    <col min="9739" max="9739" width="12.85546875" style="1" customWidth="1"/>
    <col min="9740" max="9740" width="6.28515625" style="1" customWidth="1"/>
    <col min="9741" max="9762" width="5.28515625" style="1" customWidth="1"/>
    <col min="9763" max="9978" width="0.85546875" style="1" customWidth="1"/>
    <col min="9979" max="9979" width="5.85546875" style="1" customWidth="1"/>
    <col min="9980" max="9980" width="43.7109375" style="1" customWidth="1"/>
    <col min="9981" max="9981" width="8.28515625" style="1" customWidth="1"/>
    <col min="9982" max="9984" width="14.7109375" style="1"/>
    <col min="9985" max="9985" width="5.85546875" style="1" customWidth="1"/>
    <col min="9986" max="9986" width="43.7109375" style="1" customWidth="1"/>
    <col min="9987" max="9987" width="8.28515625" style="1" customWidth="1"/>
    <col min="9988" max="9988" width="13.28515625" style="1" customWidth="1"/>
    <col min="9989" max="9989" width="0" style="1" hidden="1" customWidth="1"/>
    <col min="9990" max="9990" width="9.42578125" style="1" customWidth="1"/>
    <col min="9991" max="9991" width="11.7109375" style="1" customWidth="1"/>
    <col min="9992" max="9992" width="11.85546875" style="1" customWidth="1"/>
    <col min="9993" max="9993" width="11.28515625" style="1" customWidth="1"/>
    <col min="9994" max="9994" width="11.85546875" style="1" customWidth="1"/>
    <col min="9995" max="9995" width="12.85546875" style="1" customWidth="1"/>
    <col min="9996" max="9996" width="6.28515625" style="1" customWidth="1"/>
    <col min="9997" max="10018" width="5.28515625" style="1" customWidth="1"/>
    <col min="10019" max="10234" width="0.85546875" style="1" customWidth="1"/>
    <col min="10235" max="10235" width="5.85546875" style="1" customWidth="1"/>
    <col min="10236" max="10236" width="43.7109375" style="1" customWidth="1"/>
    <col min="10237" max="10237" width="8.28515625" style="1" customWidth="1"/>
    <col min="10238" max="10240" width="14.7109375" style="1"/>
    <col min="10241" max="10241" width="5.85546875" style="1" customWidth="1"/>
    <col min="10242" max="10242" width="43.7109375" style="1" customWidth="1"/>
    <col min="10243" max="10243" width="8.28515625" style="1" customWidth="1"/>
    <col min="10244" max="10244" width="13.28515625" style="1" customWidth="1"/>
    <col min="10245" max="10245" width="0" style="1" hidden="1" customWidth="1"/>
    <col min="10246" max="10246" width="9.42578125" style="1" customWidth="1"/>
    <col min="10247" max="10247" width="11.7109375" style="1" customWidth="1"/>
    <col min="10248" max="10248" width="11.85546875" style="1" customWidth="1"/>
    <col min="10249" max="10249" width="11.28515625" style="1" customWidth="1"/>
    <col min="10250" max="10250" width="11.85546875" style="1" customWidth="1"/>
    <col min="10251" max="10251" width="12.85546875" style="1" customWidth="1"/>
    <col min="10252" max="10252" width="6.28515625" style="1" customWidth="1"/>
    <col min="10253" max="10274" width="5.28515625" style="1" customWidth="1"/>
    <col min="10275" max="10490" width="0.85546875" style="1" customWidth="1"/>
    <col min="10491" max="10491" width="5.85546875" style="1" customWidth="1"/>
    <col min="10492" max="10492" width="43.7109375" style="1" customWidth="1"/>
    <col min="10493" max="10493" width="8.28515625" style="1" customWidth="1"/>
    <col min="10494" max="10496" width="14.7109375" style="1"/>
    <col min="10497" max="10497" width="5.85546875" style="1" customWidth="1"/>
    <col min="10498" max="10498" width="43.7109375" style="1" customWidth="1"/>
    <col min="10499" max="10499" width="8.28515625" style="1" customWidth="1"/>
    <col min="10500" max="10500" width="13.28515625" style="1" customWidth="1"/>
    <col min="10501" max="10501" width="0" style="1" hidden="1" customWidth="1"/>
    <col min="10502" max="10502" width="9.42578125" style="1" customWidth="1"/>
    <col min="10503" max="10503" width="11.7109375" style="1" customWidth="1"/>
    <col min="10504" max="10504" width="11.85546875" style="1" customWidth="1"/>
    <col min="10505" max="10505" width="11.28515625" style="1" customWidth="1"/>
    <col min="10506" max="10506" width="11.85546875" style="1" customWidth="1"/>
    <col min="10507" max="10507" width="12.85546875" style="1" customWidth="1"/>
    <col min="10508" max="10508" width="6.28515625" style="1" customWidth="1"/>
    <col min="10509" max="10530" width="5.28515625" style="1" customWidth="1"/>
    <col min="10531" max="10746" width="0.85546875" style="1" customWidth="1"/>
    <col min="10747" max="10747" width="5.85546875" style="1" customWidth="1"/>
    <col min="10748" max="10748" width="43.7109375" style="1" customWidth="1"/>
    <col min="10749" max="10749" width="8.28515625" style="1" customWidth="1"/>
    <col min="10750" max="10752" width="14.7109375" style="1"/>
    <col min="10753" max="10753" width="5.85546875" style="1" customWidth="1"/>
    <col min="10754" max="10754" width="43.7109375" style="1" customWidth="1"/>
    <col min="10755" max="10755" width="8.28515625" style="1" customWidth="1"/>
    <col min="10756" max="10756" width="13.28515625" style="1" customWidth="1"/>
    <col min="10757" max="10757" width="0" style="1" hidden="1" customWidth="1"/>
    <col min="10758" max="10758" width="9.42578125" style="1" customWidth="1"/>
    <col min="10759" max="10759" width="11.7109375" style="1" customWidth="1"/>
    <col min="10760" max="10760" width="11.85546875" style="1" customWidth="1"/>
    <col min="10761" max="10761" width="11.28515625" style="1" customWidth="1"/>
    <col min="10762" max="10762" width="11.85546875" style="1" customWidth="1"/>
    <col min="10763" max="10763" width="12.85546875" style="1" customWidth="1"/>
    <col min="10764" max="10764" width="6.28515625" style="1" customWidth="1"/>
    <col min="10765" max="10786" width="5.28515625" style="1" customWidth="1"/>
    <col min="10787" max="11002" width="0.85546875" style="1" customWidth="1"/>
    <col min="11003" max="11003" width="5.85546875" style="1" customWidth="1"/>
    <col min="11004" max="11004" width="43.7109375" style="1" customWidth="1"/>
    <col min="11005" max="11005" width="8.28515625" style="1" customWidth="1"/>
    <col min="11006" max="11008" width="14.7109375" style="1"/>
    <col min="11009" max="11009" width="5.85546875" style="1" customWidth="1"/>
    <col min="11010" max="11010" width="43.7109375" style="1" customWidth="1"/>
    <col min="11011" max="11011" width="8.28515625" style="1" customWidth="1"/>
    <col min="11012" max="11012" width="13.28515625" style="1" customWidth="1"/>
    <col min="11013" max="11013" width="0" style="1" hidden="1" customWidth="1"/>
    <col min="11014" max="11014" width="9.42578125" style="1" customWidth="1"/>
    <col min="11015" max="11015" width="11.7109375" style="1" customWidth="1"/>
    <col min="11016" max="11016" width="11.85546875" style="1" customWidth="1"/>
    <col min="11017" max="11017" width="11.28515625" style="1" customWidth="1"/>
    <col min="11018" max="11018" width="11.85546875" style="1" customWidth="1"/>
    <col min="11019" max="11019" width="12.85546875" style="1" customWidth="1"/>
    <col min="11020" max="11020" width="6.28515625" style="1" customWidth="1"/>
    <col min="11021" max="11042" width="5.28515625" style="1" customWidth="1"/>
    <col min="11043" max="11258" width="0.85546875" style="1" customWidth="1"/>
    <col min="11259" max="11259" width="5.85546875" style="1" customWidth="1"/>
    <col min="11260" max="11260" width="43.7109375" style="1" customWidth="1"/>
    <col min="11261" max="11261" width="8.28515625" style="1" customWidth="1"/>
    <col min="11262" max="11264" width="14.7109375" style="1"/>
    <col min="11265" max="11265" width="5.85546875" style="1" customWidth="1"/>
    <col min="11266" max="11266" width="43.7109375" style="1" customWidth="1"/>
    <col min="11267" max="11267" width="8.28515625" style="1" customWidth="1"/>
    <col min="11268" max="11268" width="13.28515625" style="1" customWidth="1"/>
    <col min="11269" max="11269" width="0" style="1" hidden="1" customWidth="1"/>
    <col min="11270" max="11270" width="9.42578125" style="1" customWidth="1"/>
    <col min="11271" max="11271" width="11.7109375" style="1" customWidth="1"/>
    <col min="11272" max="11272" width="11.85546875" style="1" customWidth="1"/>
    <col min="11273" max="11273" width="11.28515625" style="1" customWidth="1"/>
    <col min="11274" max="11274" width="11.85546875" style="1" customWidth="1"/>
    <col min="11275" max="11275" width="12.85546875" style="1" customWidth="1"/>
    <col min="11276" max="11276" width="6.28515625" style="1" customWidth="1"/>
    <col min="11277" max="11298" width="5.28515625" style="1" customWidth="1"/>
    <col min="11299" max="11514" width="0.85546875" style="1" customWidth="1"/>
    <col min="11515" max="11515" width="5.85546875" style="1" customWidth="1"/>
    <col min="11516" max="11516" width="43.7109375" style="1" customWidth="1"/>
    <col min="11517" max="11517" width="8.28515625" style="1" customWidth="1"/>
    <col min="11518" max="11520" width="14.7109375" style="1"/>
    <col min="11521" max="11521" width="5.85546875" style="1" customWidth="1"/>
    <col min="11522" max="11522" width="43.7109375" style="1" customWidth="1"/>
    <col min="11523" max="11523" width="8.28515625" style="1" customWidth="1"/>
    <col min="11524" max="11524" width="13.28515625" style="1" customWidth="1"/>
    <col min="11525" max="11525" width="0" style="1" hidden="1" customWidth="1"/>
    <col min="11526" max="11526" width="9.42578125" style="1" customWidth="1"/>
    <col min="11527" max="11527" width="11.7109375" style="1" customWidth="1"/>
    <col min="11528" max="11528" width="11.85546875" style="1" customWidth="1"/>
    <col min="11529" max="11529" width="11.28515625" style="1" customWidth="1"/>
    <col min="11530" max="11530" width="11.85546875" style="1" customWidth="1"/>
    <col min="11531" max="11531" width="12.85546875" style="1" customWidth="1"/>
    <col min="11532" max="11532" width="6.28515625" style="1" customWidth="1"/>
    <col min="11533" max="11554" width="5.28515625" style="1" customWidth="1"/>
    <col min="11555" max="11770" width="0.85546875" style="1" customWidth="1"/>
    <col min="11771" max="11771" width="5.85546875" style="1" customWidth="1"/>
    <col min="11772" max="11772" width="43.7109375" style="1" customWidth="1"/>
    <col min="11773" max="11773" width="8.28515625" style="1" customWidth="1"/>
    <col min="11774" max="11776" width="14.7109375" style="1"/>
    <col min="11777" max="11777" width="5.85546875" style="1" customWidth="1"/>
    <col min="11778" max="11778" width="43.7109375" style="1" customWidth="1"/>
    <col min="11779" max="11779" width="8.28515625" style="1" customWidth="1"/>
    <col min="11780" max="11780" width="13.28515625" style="1" customWidth="1"/>
    <col min="11781" max="11781" width="0" style="1" hidden="1" customWidth="1"/>
    <col min="11782" max="11782" width="9.42578125" style="1" customWidth="1"/>
    <col min="11783" max="11783" width="11.7109375" style="1" customWidth="1"/>
    <col min="11784" max="11784" width="11.85546875" style="1" customWidth="1"/>
    <col min="11785" max="11785" width="11.28515625" style="1" customWidth="1"/>
    <col min="11786" max="11786" width="11.85546875" style="1" customWidth="1"/>
    <col min="11787" max="11787" width="12.85546875" style="1" customWidth="1"/>
    <col min="11788" max="11788" width="6.28515625" style="1" customWidth="1"/>
    <col min="11789" max="11810" width="5.28515625" style="1" customWidth="1"/>
    <col min="11811" max="12026" width="0.85546875" style="1" customWidth="1"/>
    <col min="12027" max="12027" width="5.85546875" style="1" customWidth="1"/>
    <col min="12028" max="12028" width="43.7109375" style="1" customWidth="1"/>
    <col min="12029" max="12029" width="8.28515625" style="1" customWidth="1"/>
    <col min="12030" max="12032" width="14.7109375" style="1"/>
    <col min="12033" max="12033" width="5.85546875" style="1" customWidth="1"/>
    <col min="12034" max="12034" width="43.7109375" style="1" customWidth="1"/>
    <col min="12035" max="12035" width="8.28515625" style="1" customWidth="1"/>
    <col min="12036" max="12036" width="13.28515625" style="1" customWidth="1"/>
    <col min="12037" max="12037" width="0" style="1" hidden="1" customWidth="1"/>
    <col min="12038" max="12038" width="9.42578125" style="1" customWidth="1"/>
    <col min="12039" max="12039" width="11.7109375" style="1" customWidth="1"/>
    <col min="12040" max="12040" width="11.85546875" style="1" customWidth="1"/>
    <col min="12041" max="12041" width="11.28515625" style="1" customWidth="1"/>
    <col min="12042" max="12042" width="11.85546875" style="1" customWidth="1"/>
    <col min="12043" max="12043" width="12.85546875" style="1" customWidth="1"/>
    <col min="12044" max="12044" width="6.28515625" style="1" customWidth="1"/>
    <col min="12045" max="12066" width="5.28515625" style="1" customWidth="1"/>
    <col min="12067" max="12282" width="0.85546875" style="1" customWidth="1"/>
    <col min="12283" max="12283" width="5.85546875" style="1" customWidth="1"/>
    <col min="12284" max="12284" width="43.7109375" style="1" customWidth="1"/>
    <col min="12285" max="12285" width="8.28515625" style="1" customWidth="1"/>
    <col min="12286" max="12288" width="14.7109375" style="1"/>
    <col min="12289" max="12289" width="5.85546875" style="1" customWidth="1"/>
    <col min="12290" max="12290" width="43.7109375" style="1" customWidth="1"/>
    <col min="12291" max="12291" width="8.28515625" style="1" customWidth="1"/>
    <col min="12292" max="12292" width="13.28515625" style="1" customWidth="1"/>
    <col min="12293" max="12293" width="0" style="1" hidden="1" customWidth="1"/>
    <col min="12294" max="12294" width="9.42578125" style="1" customWidth="1"/>
    <col min="12295" max="12295" width="11.7109375" style="1" customWidth="1"/>
    <col min="12296" max="12296" width="11.85546875" style="1" customWidth="1"/>
    <col min="12297" max="12297" width="11.28515625" style="1" customWidth="1"/>
    <col min="12298" max="12298" width="11.85546875" style="1" customWidth="1"/>
    <col min="12299" max="12299" width="12.85546875" style="1" customWidth="1"/>
    <col min="12300" max="12300" width="6.28515625" style="1" customWidth="1"/>
    <col min="12301" max="12322" width="5.28515625" style="1" customWidth="1"/>
    <col min="12323" max="12538" width="0.85546875" style="1" customWidth="1"/>
    <col min="12539" max="12539" width="5.85546875" style="1" customWidth="1"/>
    <col min="12540" max="12540" width="43.7109375" style="1" customWidth="1"/>
    <col min="12541" max="12541" width="8.28515625" style="1" customWidth="1"/>
    <col min="12542" max="12544" width="14.7109375" style="1"/>
    <col min="12545" max="12545" width="5.85546875" style="1" customWidth="1"/>
    <col min="12546" max="12546" width="43.7109375" style="1" customWidth="1"/>
    <col min="12547" max="12547" width="8.28515625" style="1" customWidth="1"/>
    <col min="12548" max="12548" width="13.28515625" style="1" customWidth="1"/>
    <col min="12549" max="12549" width="0" style="1" hidden="1" customWidth="1"/>
    <col min="12550" max="12550" width="9.42578125" style="1" customWidth="1"/>
    <col min="12551" max="12551" width="11.7109375" style="1" customWidth="1"/>
    <col min="12552" max="12552" width="11.85546875" style="1" customWidth="1"/>
    <col min="12553" max="12553" width="11.28515625" style="1" customWidth="1"/>
    <col min="12554" max="12554" width="11.85546875" style="1" customWidth="1"/>
    <col min="12555" max="12555" width="12.85546875" style="1" customWidth="1"/>
    <col min="12556" max="12556" width="6.28515625" style="1" customWidth="1"/>
    <col min="12557" max="12578" width="5.28515625" style="1" customWidth="1"/>
    <col min="12579" max="12794" width="0.85546875" style="1" customWidth="1"/>
    <col min="12795" max="12795" width="5.85546875" style="1" customWidth="1"/>
    <col min="12796" max="12796" width="43.7109375" style="1" customWidth="1"/>
    <col min="12797" max="12797" width="8.28515625" style="1" customWidth="1"/>
    <col min="12798" max="12800" width="14.7109375" style="1"/>
    <col min="12801" max="12801" width="5.85546875" style="1" customWidth="1"/>
    <col min="12802" max="12802" width="43.7109375" style="1" customWidth="1"/>
    <col min="12803" max="12803" width="8.28515625" style="1" customWidth="1"/>
    <col min="12804" max="12804" width="13.28515625" style="1" customWidth="1"/>
    <col min="12805" max="12805" width="0" style="1" hidden="1" customWidth="1"/>
    <col min="12806" max="12806" width="9.42578125" style="1" customWidth="1"/>
    <col min="12807" max="12807" width="11.7109375" style="1" customWidth="1"/>
    <col min="12808" max="12808" width="11.85546875" style="1" customWidth="1"/>
    <col min="12809" max="12809" width="11.28515625" style="1" customWidth="1"/>
    <col min="12810" max="12810" width="11.85546875" style="1" customWidth="1"/>
    <col min="12811" max="12811" width="12.85546875" style="1" customWidth="1"/>
    <col min="12812" max="12812" width="6.28515625" style="1" customWidth="1"/>
    <col min="12813" max="12834" width="5.28515625" style="1" customWidth="1"/>
    <col min="12835" max="13050" width="0.85546875" style="1" customWidth="1"/>
    <col min="13051" max="13051" width="5.85546875" style="1" customWidth="1"/>
    <col min="13052" max="13052" width="43.7109375" style="1" customWidth="1"/>
    <col min="13053" max="13053" width="8.28515625" style="1" customWidth="1"/>
    <col min="13054" max="13056" width="14.7109375" style="1"/>
    <col min="13057" max="13057" width="5.85546875" style="1" customWidth="1"/>
    <col min="13058" max="13058" width="43.7109375" style="1" customWidth="1"/>
    <col min="13059" max="13059" width="8.28515625" style="1" customWidth="1"/>
    <col min="13060" max="13060" width="13.28515625" style="1" customWidth="1"/>
    <col min="13061" max="13061" width="0" style="1" hidden="1" customWidth="1"/>
    <col min="13062" max="13062" width="9.42578125" style="1" customWidth="1"/>
    <col min="13063" max="13063" width="11.7109375" style="1" customWidth="1"/>
    <col min="13064" max="13064" width="11.85546875" style="1" customWidth="1"/>
    <col min="13065" max="13065" width="11.28515625" style="1" customWidth="1"/>
    <col min="13066" max="13066" width="11.85546875" style="1" customWidth="1"/>
    <col min="13067" max="13067" width="12.85546875" style="1" customWidth="1"/>
    <col min="13068" max="13068" width="6.28515625" style="1" customWidth="1"/>
    <col min="13069" max="13090" width="5.28515625" style="1" customWidth="1"/>
    <col min="13091" max="13306" width="0.85546875" style="1" customWidth="1"/>
    <col min="13307" max="13307" width="5.85546875" style="1" customWidth="1"/>
    <col min="13308" max="13308" width="43.7109375" style="1" customWidth="1"/>
    <col min="13309" max="13309" width="8.28515625" style="1" customWidth="1"/>
    <col min="13310" max="13312" width="14.7109375" style="1"/>
    <col min="13313" max="13313" width="5.85546875" style="1" customWidth="1"/>
    <col min="13314" max="13314" width="43.7109375" style="1" customWidth="1"/>
    <col min="13315" max="13315" width="8.28515625" style="1" customWidth="1"/>
    <col min="13316" max="13316" width="13.28515625" style="1" customWidth="1"/>
    <col min="13317" max="13317" width="0" style="1" hidden="1" customWidth="1"/>
    <col min="13318" max="13318" width="9.42578125" style="1" customWidth="1"/>
    <col min="13319" max="13319" width="11.7109375" style="1" customWidth="1"/>
    <col min="13320" max="13320" width="11.85546875" style="1" customWidth="1"/>
    <col min="13321" max="13321" width="11.28515625" style="1" customWidth="1"/>
    <col min="13322" max="13322" width="11.85546875" style="1" customWidth="1"/>
    <col min="13323" max="13323" width="12.85546875" style="1" customWidth="1"/>
    <col min="13324" max="13324" width="6.28515625" style="1" customWidth="1"/>
    <col min="13325" max="13346" width="5.28515625" style="1" customWidth="1"/>
    <col min="13347" max="13562" width="0.85546875" style="1" customWidth="1"/>
    <col min="13563" max="13563" width="5.85546875" style="1" customWidth="1"/>
    <col min="13564" max="13564" width="43.7109375" style="1" customWidth="1"/>
    <col min="13565" max="13565" width="8.28515625" style="1" customWidth="1"/>
    <col min="13566" max="13568" width="14.7109375" style="1"/>
    <col min="13569" max="13569" width="5.85546875" style="1" customWidth="1"/>
    <col min="13570" max="13570" width="43.7109375" style="1" customWidth="1"/>
    <col min="13571" max="13571" width="8.28515625" style="1" customWidth="1"/>
    <col min="13572" max="13572" width="13.28515625" style="1" customWidth="1"/>
    <col min="13573" max="13573" width="0" style="1" hidden="1" customWidth="1"/>
    <col min="13574" max="13574" width="9.42578125" style="1" customWidth="1"/>
    <col min="13575" max="13575" width="11.7109375" style="1" customWidth="1"/>
    <col min="13576" max="13576" width="11.85546875" style="1" customWidth="1"/>
    <col min="13577" max="13577" width="11.28515625" style="1" customWidth="1"/>
    <col min="13578" max="13578" width="11.85546875" style="1" customWidth="1"/>
    <col min="13579" max="13579" width="12.85546875" style="1" customWidth="1"/>
    <col min="13580" max="13580" width="6.28515625" style="1" customWidth="1"/>
    <col min="13581" max="13602" width="5.28515625" style="1" customWidth="1"/>
    <col min="13603" max="13818" width="0.85546875" style="1" customWidth="1"/>
    <col min="13819" max="13819" width="5.85546875" style="1" customWidth="1"/>
    <col min="13820" max="13820" width="43.7109375" style="1" customWidth="1"/>
    <col min="13821" max="13821" width="8.28515625" style="1" customWidth="1"/>
    <col min="13822" max="13824" width="14.7109375" style="1"/>
    <col min="13825" max="13825" width="5.85546875" style="1" customWidth="1"/>
    <col min="13826" max="13826" width="43.7109375" style="1" customWidth="1"/>
    <col min="13827" max="13827" width="8.28515625" style="1" customWidth="1"/>
    <col min="13828" max="13828" width="13.28515625" style="1" customWidth="1"/>
    <col min="13829" max="13829" width="0" style="1" hidden="1" customWidth="1"/>
    <col min="13830" max="13830" width="9.42578125" style="1" customWidth="1"/>
    <col min="13831" max="13831" width="11.7109375" style="1" customWidth="1"/>
    <col min="13832" max="13832" width="11.85546875" style="1" customWidth="1"/>
    <col min="13833" max="13833" width="11.28515625" style="1" customWidth="1"/>
    <col min="13834" max="13834" width="11.85546875" style="1" customWidth="1"/>
    <col min="13835" max="13835" width="12.85546875" style="1" customWidth="1"/>
    <col min="13836" max="13836" width="6.28515625" style="1" customWidth="1"/>
    <col min="13837" max="13858" width="5.28515625" style="1" customWidth="1"/>
    <col min="13859" max="14074" width="0.85546875" style="1" customWidth="1"/>
    <col min="14075" max="14075" width="5.85546875" style="1" customWidth="1"/>
    <col min="14076" max="14076" width="43.7109375" style="1" customWidth="1"/>
    <col min="14077" max="14077" width="8.28515625" style="1" customWidth="1"/>
    <col min="14078" max="14080" width="14.7109375" style="1"/>
    <col min="14081" max="14081" width="5.85546875" style="1" customWidth="1"/>
    <col min="14082" max="14082" width="43.7109375" style="1" customWidth="1"/>
    <col min="14083" max="14083" width="8.28515625" style="1" customWidth="1"/>
    <col min="14084" max="14084" width="13.28515625" style="1" customWidth="1"/>
    <col min="14085" max="14085" width="0" style="1" hidden="1" customWidth="1"/>
    <col min="14086" max="14086" width="9.42578125" style="1" customWidth="1"/>
    <col min="14087" max="14087" width="11.7109375" style="1" customWidth="1"/>
    <col min="14088" max="14088" width="11.85546875" style="1" customWidth="1"/>
    <col min="14089" max="14089" width="11.28515625" style="1" customWidth="1"/>
    <col min="14090" max="14090" width="11.85546875" style="1" customWidth="1"/>
    <col min="14091" max="14091" width="12.85546875" style="1" customWidth="1"/>
    <col min="14092" max="14092" width="6.28515625" style="1" customWidth="1"/>
    <col min="14093" max="14114" width="5.28515625" style="1" customWidth="1"/>
    <col min="14115" max="14330" width="0.85546875" style="1" customWidth="1"/>
    <col min="14331" max="14331" width="5.85546875" style="1" customWidth="1"/>
    <col min="14332" max="14332" width="43.7109375" style="1" customWidth="1"/>
    <col min="14333" max="14333" width="8.28515625" style="1" customWidth="1"/>
    <col min="14334" max="14336" width="14.7109375" style="1"/>
    <col min="14337" max="14337" width="5.85546875" style="1" customWidth="1"/>
    <col min="14338" max="14338" width="43.7109375" style="1" customWidth="1"/>
    <col min="14339" max="14339" width="8.28515625" style="1" customWidth="1"/>
    <col min="14340" max="14340" width="13.28515625" style="1" customWidth="1"/>
    <col min="14341" max="14341" width="0" style="1" hidden="1" customWidth="1"/>
    <col min="14342" max="14342" width="9.42578125" style="1" customWidth="1"/>
    <col min="14343" max="14343" width="11.7109375" style="1" customWidth="1"/>
    <col min="14344" max="14344" width="11.85546875" style="1" customWidth="1"/>
    <col min="14345" max="14345" width="11.28515625" style="1" customWidth="1"/>
    <col min="14346" max="14346" width="11.85546875" style="1" customWidth="1"/>
    <col min="14347" max="14347" width="12.85546875" style="1" customWidth="1"/>
    <col min="14348" max="14348" width="6.28515625" style="1" customWidth="1"/>
    <col min="14349" max="14370" width="5.28515625" style="1" customWidth="1"/>
    <col min="14371" max="14586" width="0.85546875" style="1" customWidth="1"/>
    <col min="14587" max="14587" width="5.85546875" style="1" customWidth="1"/>
    <col min="14588" max="14588" width="43.7109375" style="1" customWidth="1"/>
    <col min="14589" max="14589" width="8.28515625" style="1" customWidth="1"/>
    <col min="14590" max="14592" width="14.7109375" style="1"/>
    <col min="14593" max="14593" width="5.85546875" style="1" customWidth="1"/>
    <col min="14594" max="14594" width="43.7109375" style="1" customWidth="1"/>
    <col min="14595" max="14595" width="8.28515625" style="1" customWidth="1"/>
    <col min="14596" max="14596" width="13.28515625" style="1" customWidth="1"/>
    <col min="14597" max="14597" width="0" style="1" hidden="1" customWidth="1"/>
    <col min="14598" max="14598" width="9.42578125" style="1" customWidth="1"/>
    <col min="14599" max="14599" width="11.7109375" style="1" customWidth="1"/>
    <col min="14600" max="14600" width="11.85546875" style="1" customWidth="1"/>
    <col min="14601" max="14601" width="11.28515625" style="1" customWidth="1"/>
    <col min="14602" max="14602" width="11.85546875" style="1" customWidth="1"/>
    <col min="14603" max="14603" width="12.85546875" style="1" customWidth="1"/>
    <col min="14604" max="14604" width="6.28515625" style="1" customWidth="1"/>
    <col min="14605" max="14626" width="5.28515625" style="1" customWidth="1"/>
    <col min="14627" max="14842" width="0.85546875" style="1" customWidth="1"/>
    <col min="14843" max="14843" width="5.85546875" style="1" customWidth="1"/>
    <col min="14844" max="14844" width="43.7109375" style="1" customWidth="1"/>
    <col min="14845" max="14845" width="8.28515625" style="1" customWidth="1"/>
    <col min="14846" max="14848" width="14.7109375" style="1"/>
    <col min="14849" max="14849" width="5.85546875" style="1" customWidth="1"/>
    <col min="14850" max="14850" width="43.7109375" style="1" customWidth="1"/>
    <col min="14851" max="14851" width="8.28515625" style="1" customWidth="1"/>
    <col min="14852" max="14852" width="13.28515625" style="1" customWidth="1"/>
    <col min="14853" max="14853" width="0" style="1" hidden="1" customWidth="1"/>
    <col min="14854" max="14854" width="9.42578125" style="1" customWidth="1"/>
    <col min="14855" max="14855" width="11.7109375" style="1" customWidth="1"/>
    <col min="14856" max="14856" width="11.85546875" style="1" customWidth="1"/>
    <col min="14857" max="14857" width="11.28515625" style="1" customWidth="1"/>
    <col min="14858" max="14858" width="11.85546875" style="1" customWidth="1"/>
    <col min="14859" max="14859" width="12.85546875" style="1" customWidth="1"/>
    <col min="14860" max="14860" width="6.28515625" style="1" customWidth="1"/>
    <col min="14861" max="14882" width="5.28515625" style="1" customWidth="1"/>
    <col min="14883" max="15098" width="0.85546875" style="1" customWidth="1"/>
    <col min="15099" max="15099" width="5.85546875" style="1" customWidth="1"/>
    <col min="15100" max="15100" width="43.7109375" style="1" customWidth="1"/>
    <col min="15101" max="15101" width="8.28515625" style="1" customWidth="1"/>
    <col min="15102" max="15104" width="14.7109375" style="1"/>
    <col min="15105" max="15105" width="5.85546875" style="1" customWidth="1"/>
    <col min="15106" max="15106" width="43.7109375" style="1" customWidth="1"/>
    <col min="15107" max="15107" width="8.28515625" style="1" customWidth="1"/>
    <col min="15108" max="15108" width="13.28515625" style="1" customWidth="1"/>
    <col min="15109" max="15109" width="0" style="1" hidden="1" customWidth="1"/>
    <col min="15110" max="15110" width="9.42578125" style="1" customWidth="1"/>
    <col min="15111" max="15111" width="11.7109375" style="1" customWidth="1"/>
    <col min="15112" max="15112" width="11.85546875" style="1" customWidth="1"/>
    <col min="15113" max="15113" width="11.28515625" style="1" customWidth="1"/>
    <col min="15114" max="15114" width="11.85546875" style="1" customWidth="1"/>
    <col min="15115" max="15115" width="12.85546875" style="1" customWidth="1"/>
    <col min="15116" max="15116" width="6.28515625" style="1" customWidth="1"/>
    <col min="15117" max="15138" width="5.28515625" style="1" customWidth="1"/>
    <col min="15139" max="15354" width="0.85546875" style="1" customWidth="1"/>
    <col min="15355" max="15355" width="5.85546875" style="1" customWidth="1"/>
    <col min="15356" max="15356" width="43.7109375" style="1" customWidth="1"/>
    <col min="15357" max="15357" width="8.28515625" style="1" customWidth="1"/>
    <col min="15358" max="15360" width="14.7109375" style="1"/>
    <col min="15361" max="15361" width="5.85546875" style="1" customWidth="1"/>
    <col min="15362" max="15362" width="43.7109375" style="1" customWidth="1"/>
    <col min="15363" max="15363" width="8.28515625" style="1" customWidth="1"/>
    <col min="15364" max="15364" width="13.28515625" style="1" customWidth="1"/>
    <col min="15365" max="15365" width="0" style="1" hidden="1" customWidth="1"/>
    <col min="15366" max="15366" width="9.42578125" style="1" customWidth="1"/>
    <col min="15367" max="15367" width="11.7109375" style="1" customWidth="1"/>
    <col min="15368" max="15368" width="11.85546875" style="1" customWidth="1"/>
    <col min="15369" max="15369" width="11.28515625" style="1" customWidth="1"/>
    <col min="15370" max="15370" width="11.85546875" style="1" customWidth="1"/>
    <col min="15371" max="15371" width="12.85546875" style="1" customWidth="1"/>
    <col min="15372" max="15372" width="6.28515625" style="1" customWidth="1"/>
    <col min="15373" max="15394" width="5.28515625" style="1" customWidth="1"/>
    <col min="15395" max="15610" width="0.85546875" style="1" customWidth="1"/>
    <col min="15611" max="15611" width="5.85546875" style="1" customWidth="1"/>
    <col min="15612" max="15612" width="43.7109375" style="1" customWidth="1"/>
    <col min="15613" max="15613" width="8.28515625" style="1" customWidth="1"/>
    <col min="15614" max="15616" width="14.7109375" style="1"/>
    <col min="15617" max="15617" width="5.85546875" style="1" customWidth="1"/>
    <col min="15618" max="15618" width="43.7109375" style="1" customWidth="1"/>
    <col min="15619" max="15619" width="8.28515625" style="1" customWidth="1"/>
    <col min="15620" max="15620" width="13.28515625" style="1" customWidth="1"/>
    <col min="15621" max="15621" width="0" style="1" hidden="1" customWidth="1"/>
    <col min="15622" max="15622" width="9.42578125" style="1" customWidth="1"/>
    <col min="15623" max="15623" width="11.7109375" style="1" customWidth="1"/>
    <col min="15624" max="15624" width="11.85546875" style="1" customWidth="1"/>
    <col min="15625" max="15625" width="11.28515625" style="1" customWidth="1"/>
    <col min="15626" max="15626" width="11.85546875" style="1" customWidth="1"/>
    <col min="15627" max="15627" width="12.85546875" style="1" customWidth="1"/>
    <col min="15628" max="15628" width="6.28515625" style="1" customWidth="1"/>
    <col min="15629" max="15650" width="5.28515625" style="1" customWidth="1"/>
    <col min="15651" max="15866" width="0.85546875" style="1" customWidth="1"/>
    <col min="15867" max="15867" width="5.85546875" style="1" customWidth="1"/>
    <col min="15868" max="15868" width="43.7109375" style="1" customWidth="1"/>
    <col min="15869" max="15869" width="8.28515625" style="1" customWidth="1"/>
    <col min="15870" max="15872" width="14.7109375" style="1"/>
    <col min="15873" max="15873" width="5.85546875" style="1" customWidth="1"/>
    <col min="15874" max="15874" width="43.7109375" style="1" customWidth="1"/>
    <col min="15875" max="15875" width="8.28515625" style="1" customWidth="1"/>
    <col min="15876" max="15876" width="13.28515625" style="1" customWidth="1"/>
    <col min="15877" max="15877" width="0" style="1" hidden="1" customWidth="1"/>
    <col min="15878" max="15878" width="9.42578125" style="1" customWidth="1"/>
    <col min="15879" max="15879" width="11.7109375" style="1" customWidth="1"/>
    <col min="15880" max="15880" width="11.85546875" style="1" customWidth="1"/>
    <col min="15881" max="15881" width="11.28515625" style="1" customWidth="1"/>
    <col min="15882" max="15882" width="11.85546875" style="1" customWidth="1"/>
    <col min="15883" max="15883" width="12.85546875" style="1" customWidth="1"/>
    <col min="15884" max="15884" width="6.28515625" style="1" customWidth="1"/>
    <col min="15885" max="15906" width="5.28515625" style="1" customWidth="1"/>
    <col min="15907" max="16122" width="0.85546875" style="1" customWidth="1"/>
    <col min="16123" max="16123" width="5.85546875" style="1" customWidth="1"/>
    <col min="16124" max="16124" width="43.7109375" style="1" customWidth="1"/>
    <col min="16125" max="16125" width="8.28515625" style="1" customWidth="1"/>
    <col min="16126" max="16128" width="14.7109375" style="1"/>
    <col min="16129" max="16129" width="5.85546875" style="1" customWidth="1"/>
    <col min="16130" max="16130" width="43.7109375" style="1" customWidth="1"/>
    <col min="16131" max="16131" width="8.28515625" style="1" customWidth="1"/>
    <col min="16132" max="16132" width="13.28515625" style="1" customWidth="1"/>
    <col min="16133" max="16133" width="0" style="1" hidden="1" customWidth="1"/>
    <col min="16134" max="16134" width="9.42578125" style="1" customWidth="1"/>
    <col min="16135" max="16135" width="11.7109375" style="1" customWidth="1"/>
    <col min="16136" max="16136" width="11.85546875" style="1" customWidth="1"/>
    <col min="16137" max="16137" width="11.28515625" style="1" customWidth="1"/>
    <col min="16138" max="16138" width="11.85546875" style="1" customWidth="1"/>
    <col min="16139" max="16139" width="12.85546875" style="1" customWidth="1"/>
    <col min="16140" max="16140" width="6.28515625" style="1" customWidth="1"/>
    <col min="16141" max="16162" width="5.28515625" style="1" customWidth="1"/>
    <col min="16163" max="16378" width="0.85546875" style="1" customWidth="1"/>
    <col min="16379" max="16379" width="5.85546875" style="1" customWidth="1"/>
    <col min="16380" max="16380" width="43.7109375" style="1" customWidth="1"/>
    <col min="16381" max="16381" width="8.28515625" style="1" customWidth="1"/>
    <col min="16382" max="16384" width="14.7109375" style="1"/>
  </cols>
  <sheetData>
    <row r="1" spans="1:256" ht="15.75" customHeight="1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256" ht="15.7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56" ht="15.75" x14ac:dyDescent="0.25">
      <c r="A3" s="2"/>
      <c r="B3" s="2"/>
      <c r="C3" s="2"/>
      <c r="D3" s="2"/>
      <c r="E3" s="2"/>
      <c r="F3" s="2"/>
      <c r="G3" s="3"/>
      <c r="H3" s="3"/>
      <c r="I3" s="3"/>
      <c r="J3" s="108" t="str">
        <f>[1]Смета!H2</f>
        <v>без НДС</v>
      </c>
      <c r="K3" s="108"/>
    </row>
    <row r="4" spans="1:256" ht="15.75" x14ac:dyDescent="0.25">
      <c r="A4" s="2"/>
      <c r="B4" s="2"/>
      <c r="C4" s="2"/>
      <c r="D4" s="2"/>
      <c r="E4" s="2"/>
      <c r="F4" s="2"/>
      <c r="G4" s="3"/>
      <c r="H4" s="3"/>
      <c r="I4" s="3"/>
      <c r="J4" s="3"/>
      <c r="K4" s="4" t="s">
        <v>1</v>
      </c>
    </row>
    <row r="5" spans="1:256" ht="15.75" x14ac:dyDescent="0.25">
      <c r="A5" s="2"/>
      <c r="B5" s="109" t="s">
        <v>2</v>
      </c>
      <c r="C5" s="110"/>
      <c r="D5" s="110"/>
      <c r="E5" s="110"/>
      <c r="F5" s="110"/>
      <c r="G5" s="110"/>
      <c r="H5" s="110"/>
      <c r="I5" s="110"/>
      <c r="J5" s="110"/>
      <c r="K5" s="111"/>
    </row>
    <row r="6" spans="1:256" ht="25.5" x14ac:dyDescent="0.25">
      <c r="A6" s="2"/>
      <c r="B6" s="5"/>
      <c r="C6" s="5"/>
      <c r="D6" s="6" t="s">
        <v>3</v>
      </c>
      <c r="E6" s="6" t="s">
        <v>4</v>
      </c>
      <c r="F6" s="6" t="s">
        <v>5</v>
      </c>
      <c r="G6" s="7" t="s">
        <v>6</v>
      </c>
      <c r="H6" s="8" t="s">
        <v>7</v>
      </c>
      <c r="I6" s="8" t="s">
        <v>8</v>
      </c>
      <c r="J6" s="8" t="s">
        <v>9</v>
      </c>
      <c r="K6" s="8" t="s">
        <v>10</v>
      </c>
    </row>
    <row r="7" spans="1:256" ht="15.75" x14ac:dyDescent="0.25">
      <c r="A7" s="2"/>
      <c r="B7" s="9" t="s">
        <v>11</v>
      </c>
      <c r="C7" s="10" t="s">
        <v>12</v>
      </c>
      <c r="D7" s="10" t="s">
        <v>13</v>
      </c>
      <c r="E7" s="10" t="s">
        <v>13</v>
      </c>
      <c r="F7" s="10" t="s">
        <v>13</v>
      </c>
      <c r="G7" s="11">
        <v>1.0469999999999999</v>
      </c>
      <c r="H7" s="11">
        <v>1.048</v>
      </c>
      <c r="I7" s="11">
        <v>1.0509999999999999</v>
      </c>
      <c r="J7" s="11">
        <v>1.0449999999999999</v>
      </c>
      <c r="K7" s="11">
        <v>1.04</v>
      </c>
    </row>
    <row r="8" spans="1:256" ht="25.5" x14ac:dyDescent="0.25">
      <c r="A8" s="2"/>
      <c r="B8" s="12" t="s">
        <v>14</v>
      </c>
      <c r="C8" s="10" t="s">
        <v>15</v>
      </c>
      <c r="D8" s="10" t="s">
        <v>13</v>
      </c>
      <c r="E8" s="10" t="s">
        <v>13</v>
      </c>
      <c r="F8" s="10" t="s">
        <v>13</v>
      </c>
      <c r="G8" s="13">
        <v>0.75</v>
      </c>
      <c r="H8" s="13">
        <v>0.75</v>
      </c>
      <c r="I8" s="13">
        <v>0.75</v>
      </c>
      <c r="J8" s="13">
        <v>0.75</v>
      </c>
      <c r="K8" s="13">
        <v>0.75</v>
      </c>
    </row>
    <row r="9" spans="1:256" ht="15.75" x14ac:dyDescent="0.25">
      <c r="A9" s="2"/>
      <c r="B9" s="9" t="s">
        <v>16</v>
      </c>
      <c r="C9" s="10" t="s">
        <v>17</v>
      </c>
      <c r="D9" s="10" t="s">
        <v>13</v>
      </c>
      <c r="E9" s="10" t="s">
        <v>13</v>
      </c>
      <c r="F9" s="10" t="s">
        <v>13</v>
      </c>
      <c r="G9" s="14">
        <f>[3]P2.2!$M$52</f>
        <v>501.31539999999995</v>
      </c>
      <c r="H9" s="14">
        <f>[3]P2.2!$M$52</f>
        <v>501.31539999999995</v>
      </c>
      <c r="I9" s="14">
        <f>[3]P2.2!$M$52</f>
        <v>501.31539999999995</v>
      </c>
      <c r="J9" s="14">
        <f>[3]P2.2!$M$52</f>
        <v>501.31539999999995</v>
      </c>
      <c r="K9" s="14">
        <f>[3]P2.2!$M$52</f>
        <v>501.31539999999995</v>
      </c>
    </row>
    <row r="10" spans="1:256" ht="15.75" x14ac:dyDescent="0.25">
      <c r="A10" s="15"/>
      <c r="B10" s="9" t="s">
        <v>18</v>
      </c>
      <c r="C10" s="16" t="s">
        <v>19</v>
      </c>
      <c r="D10" s="10" t="s">
        <v>13</v>
      </c>
      <c r="E10" s="10" t="s">
        <v>13</v>
      </c>
      <c r="F10" s="10" t="s">
        <v>13</v>
      </c>
      <c r="G10" s="17">
        <v>0.01</v>
      </c>
      <c r="H10" s="17">
        <v>0.01</v>
      </c>
      <c r="I10" s="17">
        <v>0.01</v>
      </c>
      <c r="J10" s="17">
        <v>0.01</v>
      </c>
      <c r="K10" s="17">
        <v>0.01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5.5" x14ac:dyDescent="0.25">
      <c r="A11" s="15"/>
      <c r="B11" s="12" t="s">
        <v>20</v>
      </c>
      <c r="C11" s="16" t="s">
        <v>21</v>
      </c>
      <c r="D11" s="10" t="s">
        <v>13</v>
      </c>
      <c r="E11" s="10" t="s">
        <v>13</v>
      </c>
      <c r="F11" s="10" t="s">
        <v>13</v>
      </c>
      <c r="G11" s="16">
        <v>0</v>
      </c>
      <c r="H11" s="19">
        <v>0</v>
      </c>
      <c r="I11" s="19">
        <v>0</v>
      </c>
      <c r="J11" s="19">
        <v>0</v>
      </c>
      <c r="K11" s="19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15.75" x14ac:dyDescent="0.25">
      <c r="A12" s="20"/>
      <c r="B12" s="21" t="s">
        <v>22</v>
      </c>
      <c r="C12" s="22"/>
      <c r="D12" s="23"/>
      <c r="E12" s="23"/>
      <c r="F12" s="23"/>
      <c r="G12" s="22"/>
      <c r="H12" s="19">
        <f>H7*(1+H8*((H9-G9)/H9))*(1-H10)</f>
        <v>1.03752</v>
      </c>
      <c r="I12" s="19">
        <f>I7*(1+I8*((I9-H9)/I9))*(1-I10)</f>
        <v>1.0404899999999999</v>
      </c>
      <c r="J12" s="19">
        <f>J7*(1+J8*((J9-I9)/J9))*(1-J10)</f>
        <v>1.0345499999999999</v>
      </c>
      <c r="K12" s="19">
        <f>K7*(1+K8*((K9-J9)/K9))*(1-K10)</f>
        <v>1.0296000000000001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ht="15.75" x14ac:dyDescent="0.25">
      <c r="A13" s="25"/>
      <c r="B13" s="26"/>
      <c r="C13" s="25"/>
      <c r="D13" s="27"/>
      <c r="E13" s="27"/>
      <c r="F13" s="27"/>
      <c r="G13" s="25"/>
      <c r="H13" s="28"/>
      <c r="I13" s="28"/>
      <c r="J13" s="28"/>
      <c r="K13" s="28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21" x14ac:dyDescent="0.25">
      <c r="A14" s="29" t="s">
        <v>23</v>
      </c>
      <c r="B14" s="38" t="s">
        <v>24</v>
      </c>
      <c r="C14" s="38" t="s">
        <v>25</v>
      </c>
      <c r="D14" s="30" t="s">
        <v>26</v>
      </c>
      <c r="E14" s="29" t="s">
        <v>27</v>
      </c>
      <c r="F14" s="29" t="s">
        <v>5</v>
      </c>
      <c r="G14" s="31" t="s">
        <v>28</v>
      </c>
      <c r="H14" s="32" t="s">
        <v>29</v>
      </c>
      <c r="I14" s="32" t="s">
        <v>30</v>
      </c>
      <c r="J14" s="32" t="s">
        <v>31</v>
      </c>
      <c r="K14" s="32" t="s">
        <v>32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x14ac:dyDescent="0.25">
      <c r="A15" s="34">
        <v>1</v>
      </c>
      <c r="B15" s="34">
        <v>2</v>
      </c>
      <c r="C15" s="34">
        <v>3</v>
      </c>
      <c r="D15" s="35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x14ac:dyDescent="0.25">
      <c r="A16" s="37" t="s">
        <v>33</v>
      </c>
      <c r="B16" s="112" t="s">
        <v>34</v>
      </c>
      <c r="C16" s="112"/>
      <c r="D16" s="112"/>
      <c r="E16" s="38"/>
      <c r="F16" s="38"/>
      <c r="G16" s="39"/>
      <c r="H16" s="39"/>
      <c r="I16" s="39"/>
      <c r="J16" s="39"/>
      <c r="K16" s="39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x14ac:dyDescent="0.25">
      <c r="A17" s="40" t="s">
        <v>35</v>
      </c>
      <c r="B17" s="41" t="s">
        <v>36</v>
      </c>
      <c r="C17" s="42" t="s">
        <v>37</v>
      </c>
      <c r="D17" s="43">
        <f t="shared" ref="D17:K17" si="0">D19+D21</f>
        <v>744.5</v>
      </c>
      <c r="E17" s="43">
        <f t="shared" si="0"/>
        <v>0</v>
      </c>
      <c r="F17" s="43">
        <f t="shared" si="0"/>
        <v>775.38</v>
      </c>
      <c r="G17" s="43">
        <f t="shared" si="0"/>
        <v>899.27796748329877</v>
      </c>
      <c r="H17" s="44">
        <f t="shared" si="0"/>
        <v>933.01887682327219</v>
      </c>
      <c r="I17" s="44">
        <f t="shared" si="0"/>
        <v>970.79681114584628</v>
      </c>
      <c r="J17" s="44">
        <f t="shared" si="0"/>
        <v>1004.3378409709352</v>
      </c>
      <c r="K17" s="44">
        <f t="shared" si="0"/>
        <v>1034.0662410636749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x14ac:dyDescent="0.25">
      <c r="A18" s="40"/>
      <c r="B18" s="41" t="s">
        <v>38</v>
      </c>
      <c r="C18" s="42" t="s">
        <v>37</v>
      </c>
      <c r="D18" s="43">
        <v>0</v>
      </c>
      <c r="E18" s="43"/>
      <c r="F18" s="46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x14ac:dyDescent="0.25">
      <c r="A19" s="40" t="s">
        <v>39</v>
      </c>
      <c r="B19" s="41" t="s">
        <v>40</v>
      </c>
      <c r="C19" s="42" t="s">
        <v>37</v>
      </c>
      <c r="D19" s="43">
        <v>521.36</v>
      </c>
      <c r="E19" s="43"/>
      <c r="F19" s="46">
        <v>542.98</v>
      </c>
      <c r="G19" s="44">
        <f>'[1]1 к 1.15'!G7+'[1]2 к 1.15.'!J6+[1]Канцелярия!F41</f>
        <v>657.1964655552988</v>
      </c>
      <c r="H19" s="44">
        <f>G19*$H$12</f>
        <v>681.85447694293362</v>
      </c>
      <c r="I19" s="44">
        <f>H19*$I$12</f>
        <v>709.46276471435294</v>
      </c>
      <c r="J19" s="44">
        <f>I19*$J$12</f>
        <v>733.97470323523373</v>
      </c>
      <c r="K19" s="44">
        <f>J19*$K$12</f>
        <v>755.70035445099666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x14ac:dyDescent="0.25">
      <c r="A20" s="40"/>
      <c r="B20" s="41" t="s">
        <v>38</v>
      </c>
      <c r="C20" s="42" t="s">
        <v>37</v>
      </c>
      <c r="D20" s="43">
        <v>0</v>
      </c>
      <c r="E20" s="43"/>
      <c r="F20" s="46">
        <v>0</v>
      </c>
      <c r="G20" s="44">
        <v>0</v>
      </c>
      <c r="H20" s="44">
        <f t="shared" ref="H20:H41" si="1">G20*$H$12</f>
        <v>0</v>
      </c>
      <c r="I20" s="44">
        <f>H20*$I$12</f>
        <v>0</v>
      </c>
      <c r="J20" s="44">
        <f t="shared" ref="J20:J41" si="2">I20*$J$12</f>
        <v>0</v>
      </c>
      <c r="K20" s="44">
        <f t="shared" ref="K20:K41" si="3">J20*$K$12</f>
        <v>0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ht="33.75" x14ac:dyDescent="0.25">
      <c r="A21" s="40" t="s">
        <v>41</v>
      </c>
      <c r="B21" s="47" t="s">
        <v>42</v>
      </c>
      <c r="C21" s="42" t="s">
        <v>37</v>
      </c>
      <c r="D21" s="43">
        <v>223.14</v>
      </c>
      <c r="E21" s="43"/>
      <c r="F21" s="46">
        <v>232.4</v>
      </c>
      <c r="G21" s="44">
        <f>'[1]4.2 к 1.15'!D94+'[1]4.2 к 1.15'!D47</f>
        <v>242.08150192799997</v>
      </c>
      <c r="H21" s="44">
        <f t="shared" si="1"/>
        <v>251.16439988033852</v>
      </c>
      <c r="I21" s="44">
        <f>H21*$I$12</f>
        <v>261.33404643149339</v>
      </c>
      <c r="J21" s="44">
        <f t="shared" si="2"/>
        <v>270.36313773570146</v>
      </c>
      <c r="K21" s="44">
        <f t="shared" si="3"/>
        <v>278.36588661267825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x14ac:dyDescent="0.25">
      <c r="A22" s="40"/>
      <c r="B22" s="47" t="s">
        <v>38</v>
      </c>
      <c r="C22" s="42" t="s">
        <v>37</v>
      </c>
      <c r="D22" s="43">
        <v>0</v>
      </c>
      <c r="E22" s="43"/>
      <c r="F22" s="46">
        <v>0</v>
      </c>
      <c r="G22" s="44">
        <f>G21</f>
        <v>242.08150192799997</v>
      </c>
      <c r="H22" s="44">
        <f t="shared" si="1"/>
        <v>251.16439988033852</v>
      </c>
      <c r="I22" s="44">
        <f>H22*$I$12</f>
        <v>261.33404643149339</v>
      </c>
      <c r="J22" s="44">
        <f t="shared" si="2"/>
        <v>270.36313773570146</v>
      </c>
      <c r="K22" s="44">
        <f t="shared" si="3"/>
        <v>278.36588661267825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x14ac:dyDescent="0.25">
      <c r="A23" s="40" t="s">
        <v>43</v>
      </c>
      <c r="B23" s="41" t="s">
        <v>44</v>
      </c>
      <c r="C23" s="42" t="s">
        <v>37</v>
      </c>
      <c r="D23" s="43">
        <v>3980.76</v>
      </c>
      <c r="E23" s="43"/>
      <c r="F23" s="46">
        <v>4145.88</v>
      </c>
      <c r="G23" s="44">
        <f>[1]Т.1.16.!H32</f>
        <v>4767.7607673273742</v>
      </c>
      <c r="H23" s="44">
        <f t="shared" si="1"/>
        <v>4946.6471513174974</v>
      </c>
      <c r="I23" s="44">
        <f>H23*$I$12</f>
        <v>5146.9368944743428</v>
      </c>
      <c r="J23" s="44">
        <f t="shared" si="2"/>
        <v>5324.7635641784309</v>
      </c>
      <c r="K23" s="44">
        <f t="shared" si="3"/>
        <v>5482.3765656781125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x14ac:dyDescent="0.25">
      <c r="A24" s="40"/>
      <c r="B24" s="41" t="s">
        <v>38</v>
      </c>
      <c r="C24" s="42" t="s">
        <v>37</v>
      </c>
      <c r="D24" s="43">
        <v>0</v>
      </c>
      <c r="E24" s="43"/>
      <c r="F24" s="46">
        <v>0</v>
      </c>
      <c r="G24" s="44">
        <v>0</v>
      </c>
      <c r="H24" s="44">
        <f t="shared" si="1"/>
        <v>0</v>
      </c>
      <c r="I24" s="44">
        <v>0</v>
      </c>
      <c r="J24" s="44">
        <f t="shared" si="2"/>
        <v>0</v>
      </c>
      <c r="K24" s="44">
        <f t="shared" si="3"/>
        <v>0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x14ac:dyDescent="0.25">
      <c r="A25" s="40" t="s">
        <v>45</v>
      </c>
      <c r="B25" s="41" t="s">
        <v>46</v>
      </c>
      <c r="C25" s="42" t="s">
        <v>37</v>
      </c>
      <c r="D25" s="43">
        <f t="shared" ref="D25:K25" si="4">D26+D27+D34+D35+D36+D37+D38+D40+D41</f>
        <v>348.81</v>
      </c>
      <c r="E25" s="43">
        <f t="shared" si="4"/>
        <v>0</v>
      </c>
      <c r="F25" s="43">
        <f t="shared" si="4"/>
        <v>363.27</v>
      </c>
      <c r="G25" s="43">
        <f>G26+G27+G34+G35+G36+G37+G38+G40+G41</f>
        <v>3110.7720495543767</v>
      </c>
      <c r="H25" s="43">
        <f t="shared" si="4"/>
        <v>3227.4882168536574</v>
      </c>
      <c r="I25" s="43">
        <f t="shared" si="4"/>
        <v>3358.1692147540612</v>
      </c>
      <c r="J25" s="43">
        <f t="shared" si="4"/>
        <v>3474.1939611238136</v>
      </c>
      <c r="K25" s="43">
        <f t="shared" si="4"/>
        <v>3577.0301023730785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x14ac:dyDescent="0.25">
      <c r="A26" s="40" t="s">
        <v>47</v>
      </c>
      <c r="B26" s="41" t="s">
        <v>48</v>
      </c>
      <c r="C26" s="42" t="s">
        <v>37</v>
      </c>
      <c r="D26" s="43">
        <v>0</v>
      </c>
      <c r="E26" s="43"/>
      <c r="F26" s="46">
        <v>0</v>
      </c>
      <c r="G26" s="44">
        <v>0</v>
      </c>
      <c r="H26" s="44">
        <f t="shared" si="1"/>
        <v>0</v>
      </c>
      <c r="I26" s="44">
        <v>0</v>
      </c>
      <c r="J26" s="44">
        <f t="shared" si="2"/>
        <v>0</v>
      </c>
      <c r="K26" s="44">
        <f t="shared" si="3"/>
        <v>0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x14ac:dyDescent="0.25">
      <c r="A27" s="40" t="s">
        <v>49</v>
      </c>
      <c r="B27" s="41" t="s">
        <v>50</v>
      </c>
      <c r="C27" s="42" t="s">
        <v>37</v>
      </c>
      <c r="D27" s="43">
        <f>D28+D29+D30+D31+D32+D33</f>
        <v>128.94999999999999</v>
      </c>
      <c r="E27" s="43">
        <f>E28+E29+E30+E31+E32+E33</f>
        <v>0</v>
      </c>
      <c r="F27" s="43">
        <f>F28+F29+F30+F31+F32+F33</f>
        <v>134.29000000000002</v>
      </c>
      <c r="G27" s="44">
        <f>SUM(G28:G33)</f>
        <v>2847.4249977121322</v>
      </c>
      <c r="H27" s="44">
        <f>SUM(H28:H33)</f>
        <v>2954.2603836262915</v>
      </c>
      <c r="I27" s="44">
        <f>SUM(I28:I33)</f>
        <v>3073.8783865593196</v>
      </c>
      <c r="J27" s="44">
        <f>SUM(J28:J33)</f>
        <v>3180.0808848149436</v>
      </c>
      <c r="K27" s="44">
        <f>SUM(K28:K33)</f>
        <v>3274.2112790054662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x14ac:dyDescent="0.25">
      <c r="A28" s="40" t="s">
        <v>51</v>
      </c>
      <c r="B28" s="48" t="s">
        <v>52</v>
      </c>
      <c r="C28" s="42" t="s">
        <v>37</v>
      </c>
      <c r="D28" s="43">
        <v>63.76</v>
      </c>
      <c r="E28" s="43"/>
      <c r="F28" s="46">
        <v>66.400000000000006</v>
      </c>
      <c r="G28" s="44">
        <f>F28*1.15</f>
        <v>76.36</v>
      </c>
      <c r="H28" s="44">
        <f t="shared" si="1"/>
        <v>79.2250272</v>
      </c>
      <c r="I28" s="44">
        <f t="shared" ref="I28:I41" si="5">H28*$I$12</f>
        <v>82.432848551327993</v>
      </c>
      <c r="J28" s="44">
        <f t="shared" si="2"/>
        <v>85.280903468776359</v>
      </c>
      <c r="K28" s="44">
        <f t="shared" si="3"/>
        <v>87.805218211452143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ht="22.5" x14ac:dyDescent="0.25">
      <c r="A29" s="40" t="s">
        <v>53</v>
      </c>
      <c r="B29" s="49" t="s">
        <v>54</v>
      </c>
      <c r="C29" s="42" t="s">
        <v>37</v>
      </c>
      <c r="D29" s="43">
        <v>0</v>
      </c>
      <c r="E29" s="43"/>
      <c r="F29" s="46">
        <v>0</v>
      </c>
      <c r="G29" s="44">
        <v>0</v>
      </c>
      <c r="H29" s="44">
        <f t="shared" si="1"/>
        <v>0</v>
      </c>
      <c r="I29" s="44">
        <f t="shared" si="5"/>
        <v>0</v>
      </c>
      <c r="J29" s="44">
        <f t="shared" si="2"/>
        <v>0</v>
      </c>
      <c r="K29" s="44">
        <f t="shared" si="3"/>
        <v>0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x14ac:dyDescent="0.25">
      <c r="A30" s="40" t="s">
        <v>55</v>
      </c>
      <c r="B30" s="48" t="s">
        <v>56</v>
      </c>
      <c r="C30" s="42" t="s">
        <v>37</v>
      </c>
      <c r="D30" s="43">
        <v>0</v>
      </c>
      <c r="E30" s="43"/>
      <c r="F30" s="46">
        <v>0</v>
      </c>
      <c r="G30" s="44">
        <v>0</v>
      </c>
      <c r="H30" s="44">
        <f t="shared" si="1"/>
        <v>0</v>
      </c>
      <c r="I30" s="44">
        <f t="shared" si="5"/>
        <v>0</v>
      </c>
      <c r="J30" s="44">
        <f t="shared" si="2"/>
        <v>0</v>
      </c>
      <c r="K30" s="44">
        <f t="shared" si="3"/>
        <v>0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x14ac:dyDescent="0.25">
      <c r="A31" s="40" t="s">
        <v>57</v>
      </c>
      <c r="B31" s="48" t="s">
        <v>58</v>
      </c>
      <c r="C31" s="42" t="s">
        <v>37</v>
      </c>
      <c r="D31" s="43">
        <v>0</v>
      </c>
      <c r="E31" s="43"/>
      <c r="F31" s="46">
        <v>0</v>
      </c>
      <c r="G31" s="44">
        <v>0</v>
      </c>
      <c r="H31" s="44">
        <f t="shared" si="1"/>
        <v>0</v>
      </c>
      <c r="I31" s="44">
        <f t="shared" si="5"/>
        <v>0</v>
      </c>
      <c r="J31" s="44">
        <f t="shared" si="2"/>
        <v>0</v>
      </c>
      <c r="K31" s="44">
        <f t="shared" si="3"/>
        <v>0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x14ac:dyDescent="0.25">
      <c r="A32" s="40" t="s">
        <v>59</v>
      </c>
      <c r="B32" s="48" t="s">
        <v>60</v>
      </c>
      <c r="C32" s="42" t="s">
        <v>37</v>
      </c>
      <c r="D32" s="43">
        <v>0</v>
      </c>
      <c r="E32" s="43"/>
      <c r="F32" s="46">
        <v>0</v>
      </c>
      <c r="G32" s="44">
        <f>'[1]Машиночасы и транспорт'!E20</f>
        <v>2692.9866076360008</v>
      </c>
      <c r="H32" s="44">
        <f t="shared" si="1"/>
        <v>2794.0274651545037</v>
      </c>
      <c r="I32" s="44">
        <f t="shared" si="5"/>
        <v>2907.1576372186091</v>
      </c>
      <c r="J32" s="44">
        <f t="shared" si="2"/>
        <v>3007.5999335845117</v>
      </c>
      <c r="K32" s="44">
        <f t="shared" si="3"/>
        <v>3096.6248916186137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x14ac:dyDescent="0.25">
      <c r="A33" s="40" t="s">
        <v>61</v>
      </c>
      <c r="B33" s="48" t="s">
        <v>62</v>
      </c>
      <c r="C33" s="42" t="s">
        <v>37</v>
      </c>
      <c r="D33" s="43">
        <v>65.19</v>
      </c>
      <c r="E33" s="43"/>
      <c r="F33" s="46">
        <v>67.89</v>
      </c>
      <c r="G33" s="44">
        <f>[1]Прочие!F9</f>
        <v>78.078390076131242</v>
      </c>
      <c r="H33" s="44">
        <f t="shared" si="1"/>
        <v>81.007891271787685</v>
      </c>
      <c r="I33" s="44">
        <f t="shared" si="5"/>
        <v>84.287900789382363</v>
      </c>
      <c r="J33" s="44">
        <f t="shared" si="2"/>
        <v>87.200047761655512</v>
      </c>
      <c r="K33" s="44">
        <f t="shared" si="3"/>
        <v>89.781169175400521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x14ac:dyDescent="0.25">
      <c r="A34" s="40" t="s">
        <v>63</v>
      </c>
      <c r="B34" s="41" t="s">
        <v>64</v>
      </c>
      <c r="C34" s="42" t="s">
        <v>37</v>
      </c>
      <c r="D34" s="43">
        <v>0</v>
      </c>
      <c r="E34" s="43"/>
      <c r="F34" s="46">
        <v>0</v>
      </c>
      <c r="G34" s="44">
        <v>0</v>
      </c>
      <c r="H34" s="44">
        <f t="shared" si="1"/>
        <v>0</v>
      </c>
      <c r="I34" s="44">
        <f t="shared" si="5"/>
        <v>0</v>
      </c>
      <c r="J34" s="44">
        <f t="shared" si="2"/>
        <v>0</v>
      </c>
      <c r="K34" s="44">
        <f t="shared" si="3"/>
        <v>0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x14ac:dyDescent="0.25">
      <c r="A35" s="40" t="s">
        <v>65</v>
      </c>
      <c r="B35" s="41" t="s">
        <v>66</v>
      </c>
      <c r="C35" s="42" t="s">
        <v>37</v>
      </c>
      <c r="D35" s="43">
        <v>0</v>
      </c>
      <c r="E35" s="43"/>
      <c r="F35" s="46">
        <v>0</v>
      </c>
      <c r="G35" s="44">
        <f>'[1]6 к 1.15.'!F21</f>
        <v>0</v>
      </c>
      <c r="H35" s="44">
        <f t="shared" si="1"/>
        <v>0</v>
      </c>
      <c r="I35" s="44">
        <f t="shared" si="5"/>
        <v>0</v>
      </c>
      <c r="J35" s="44">
        <f t="shared" si="2"/>
        <v>0</v>
      </c>
      <c r="K35" s="44">
        <f t="shared" si="3"/>
        <v>0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256" ht="22.5" x14ac:dyDescent="0.25">
      <c r="A36" s="40" t="s">
        <v>67</v>
      </c>
      <c r="B36" s="47" t="s">
        <v>68</v>
      </c>
      <c r="C36" s="42" t="s">
        <v>37</v>
      </c>
      <c r="D36" s="43">
        <v>81.92</v>
      </c>
      <c r="E36" s="43"/>
      <c r="F36" s="46">
        <v>85.32</v>
      </c>
      <c r="G36" s="50">
        <f>'[1]2 к 1.15.'!J6</f>
        <v>98.138056587748153</v>
      </c>
      <c r="H36" s="44">
        <f t="shared" si="1"/>
        <v>101.82019647092046</v>
      </c>
      <c r="I36" s="44">
        <f t="shared" si="5"/>
        <v>105.94289622602803</v>
      </c>
      <c r="J36" s="44">
        <f t="shared" si="2"/>
        <v>109.60322329063727</v>
      </c>
      <c r="K36" s="44">
        <f t="shared" si="3"/>
        <v>112.84747870004014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x14ac:dyDescent="0.25">
      <c r="A37" s="40" t="s">
        <v>69</v>
      </c>
      <c r="B37" s="41" t="s">
        <v>70</v>
      </c>
      <c r="C37" s="42" t="s">
        <v>37</v>
      </c>
      <c r="D37" s="43">
        <v>0</v>
      </c>
      <c r="E37" s="43"/>
      <c r="F37" s="46">
        <v>0</v>
      </c>
      <c r="G37" s="44">
        <v>0</v>
      </c>
      <c r="H37" s="44">
        <f t="shared" si="1"/>
        <v>0</v>
      </c>
      <c r="I37" s="44">
        <f t="shared" si="5"/>
        <v>0</v>
      </c>
      <c r="J37" s="44">
        <f t="shared" si="2"/>
        <v>0</v>
      </c>
      <c r="K37" s="44">
        <f t="shared" si="3"/>
        <v>0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256" hidden="1" x14ac:dyDescent="0.25">
      <c r="A38" s="40" t="s">
        <v>71</v>
      </c>
      <c r="B38" s="41" t="s">
        <v>72</v>
      </c>
      <c r="C38" s="42" t="s">
        <v>37</v>
      </c>
      <c r="D38" s="43">
        <v>0</v>
      </c>
      <c r="E38" s="43"/>
      <c r="F38" s="46">
        <v>0</v>
      </c>
      <c r="G38" s="44">
        <v>0</v>
      </c>
      <c r="H38" s="44">
        <f t="shared" si="1"/>
        <v>0</v>
      </c>
      <c r="I38" s="44">
        <f t="shared" si="5"/>
        <v>0</v>
      </c>
      <c r="J38" s="44">
        <f t="shared" si="2"/>
        <v>0</v>
      </c>
      <c r="K38" s="44">
        <f t="shared" si="3"/>
        <v>0</v>
      </c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</row>
    <row r="39" spans="1:256" hidden="1" x14ac:dyDescent="0.25">
      <c r="A39" s="40" t="s">
        <v>73</v>
      </c>
      <c r="B39" s="41" t="s">
        <v>74</v>
      </c>
      <c r="C39" s="42" t="s">
        <v>37</v>
      </c>
      <c r="D39" s="43">
        <v>0</v>
      </c>
      <c r="E39" s="43"/>
      <c r="F39" s="46">
        <v>0</v>
      </c>
      <c r="G39" s="44">
        <v>0</v>
      </c>
      <c r="H39" s="44">
        <f t="shared" si="1"/>
        <v>0</v>
      </c>
      <c r="I39" s="44">
        <f t="shared" si="5"/>
        <v>0</v>
      </c>
      <c r="J39" s="44">
        <f t="shared" si="2"/>
        <v>0</v>
      </c>
      <c r="K39" s="44">
        <f t="shared" si="3"/>
        <v>0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</row>
    <row r="40" spans="1:256" x14ac:dyDescent="0.25">
      <c r="A40" s="40" t="s">
        <v>75</v>
      </c>
      <c r="B40" s="41" t="s">
        <v>76</v>
      </c>
      <c r="C40" s="42" t="s">
        <v>37</v>
      </c>
      <c r="D40" s="43">
        <v>0</v>
      </c>
      <c r="E40" s="43"/>
      <c r="F40" s="46">
        <v>0</v>
      </c>
      <c r="G40" s="44">
        <f>'[1]Смета ДПР'!G31</f>
        <v>0</v>
      </c>
      <c r="H40" s="44">
        <f t="shared" si="1"/>
        <v>0</v>
      </c>
      <c r="I40" s="44">
        <f t="shared" si="5"/>
        <v>0</v>
      </c>
      <c r="J40" s="44">
        <f t="shared" si="2"/>
        <v>0</v>
      </c>
      <c r="K40" s="44">
        <f t="shared" si="3"/>
        <v>0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256" x14ac:dyDescent="0.25">
      <c r="A41" s="40" t="s">
        <v>77</v>
      </c>
      <c r="B41" s="41" t="s">
        <v>78</v>
      </c>
      <c r="C41" s="42" t="s">
        <v>37</v>
      </c>
      <c r="D41" s="43">
        <v>137.94</v>
      </c>
      <c r="E41" s="43"/>
      <c r="F41" s="46">
        <v>143.66</v>
      </c>
      <c r="G41" s="44">
        <f>[1]Прибыль!E13/1000</f>
        <v>165.20899525449639</v>
      </c>
      <c r="H41" s="44">
        <f t="shared" si="1"/>
        <v>171.4076367564451</v>
      </c>
      <c r="I41" s="44">
        <f t="shared" si="5"/>
        <v>178.34793196871354</v>
      </c>
      <c r="J41" s="44">
        <f t="shared" si="2"/>
        <v>184.50985301823258</v>
      </c>
      <c r="K41" s="44">
        <f t="shared" si="3"/>
        <v>189.97134466757228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x14ac:dyDescent="0.25">
      <c r="A42" s="37" t="s">
        <v>79</v>
      </c>
      <c r="B42" s="51" t="s">
        <v>80</v>
      </c>
      <c r="C42" s="42" t="s">
        <v>37</v>
      </c>
      <c r="D42" s="52">
        <f t="shared" ref="D42:K42" si="6">D17+D23+D25</f>
        <v>5074.0700000000006</v>
      </c>
      <c r="E42" s="52">
        <f t="shared" si="6"/>
        <v>0</v>
      </c>
      <c r="F42" s="52">
        <f t="shared" si="6"/>
        <v>5284.5300000000007</v>
      </c>
      <c r="G42" s="53">
        <f t="shared" si="6"/>
        <v>8777.8107843650505</v>
      </c>
      <c r="H42" s="53">
        <f t="shared" si="6"/>
        <v>9107.1542449944263</v>
      </c>
      <c r="I42" s="53">
        <f t="shared" si="6"/>
        <v>9475.9029203742502</v>
      </c>
      <c r="J42" s="53">
        <f t="shared" si="6"/>
        <v>9803.2953662731798</v>
      </c>
      <c r="K42" s="53">
        <f t="shared" si="6"/>
        <v>10093.472909114866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hidden="1" x14ac:dyDescent="0.25">
      <c r="A43" s="37"/>
      <c r="B43" s="51" t="s">
        <v>38</v>
      </c>
      <c r="C43" s="42" t="s">
        <v>37</v>
      </c>
      <c r="D43" s="52">
        <v>0</v>
      </c>
      <c r="E43" s="52">
        <v>0</v>
      </c>
      <c r="F43" s="54">
        <v>0</v>
      </c>
      <c r="G43" s="53"/>
      <c r="H43" s="53">
        <v>0</v>
      </c>
      <c r="I43" s="53">
        <v>0</v>
      </c>
      <c r="J43" s="53">
        <v>0</v>
      </c>
      <c r="K43" s="53">
        <v>0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x14ac:dyDescent="0.25">
      <c r="A44" s="37" t="s">
        <v>81</v>
      </c>
      <c r="B44" s="113" t="s">
        <v>82</v>
      </c>
      <c r="C44" s="114"/>
      <c r="D44" s="114"/>
      <c r="E44" s="114"/>
      <c r="F44" s="114"/>
      <c r="G44" s="114"/>
      <c r="H44" s="114"/>
      <c r="I44" s="114"/>
      <c r="J44" s="114"/>
      <c r="K44" s="115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x14ac:dyDescent="0.25">
      <c r="A45" s="40" t="s">
        <v>83</v>
      </c>
      <c r="B45" s="41" t="s">
        <v>84</v>
      </c>
      <c r="C45" s="42" t="s">
        <v>37</v>
      </c>
      <c r="D45" s="55">
        <v>0</v>
      </c>
      <c r="E45" s="55"/>
      <c r="F45" s="44">
        <v>0</v>
      </c>
      <c r="G45" s="44">
        <v>0</v>
      </c>
      <c r="H45" s="44">
        <f t="shared" ref="H45:H58" si="7">G45*$H$7</f>
        <v>0</v>
      </c>
      <c r="I45" s="44">
        <v>0</v>
      </c>
      <c r="J45" s="44">
        <f>I45*$J$7</f>
        <v>0</v>
      </c>
      <c r="K45" s="44">
        <f>J45*$K$7</f>
        <v>0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x14ac:dyDescent="0.25">
      <c r="A46" s="40" t="s">
        <v>85</v>
      </c>
      <c r="B46" s="41" t="s">
        <v>86</v>
      </c>
      <c r="C46" s="42" t="s">
        <v>37</v>
      </c>
      <c r="D46" s="55">
        <v>35.979999999999997</v>
      </c>
      <c r="E46" s="55"/>
      <c r="F46" s="44">
        <v>37.85</v>
      </c>
      <c r="G46" s="44">
        <f>'[1]Тепло свет'!E23/1000</f>
        <v>38.96775791711373</v>
      </c>
      <c r="H46" s="44">
        <f t="shared" si="7"/>
        <v>40.838210297135191</v>
      </c>
      <c r="I46" s="44">
        <f>H46*$I$7</f>
        <v>42.920959022289082</v>
      </c>
      <c r="J46" s="44">
        <f t="shared" ref="J46:J58" si="8">I46*$J$7</f>
        <v>44.852402178292088</v>
      </c>
      <c r="K46" s="44">
        <f t="shared" ref="K46:K58" si="9">J46*$K$7</f>
        <v>46.646498265423773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x14ac:dyDescent="0.25">
      <c r="A47" s="40" t="s">
        <v>45</v>
      </c>
      <c r="B47" s="47" t="s">
        <v>87</v>
      </c>
      <c r="C47" s="42" t="s">
        <v>37</v>
      </c>
      <c r="D47" s="55">
        <v>50.21</v>
      </c>
      <c r="E47" s="55"/>
      <c r="F47" s="44">
        <v>52.82</v>
      </c>
      <c r="G47" s="44">
        <f>'[1]Тепло свет'!E28/1000</f>
        <v>348.49212072897018</v>
      </c>
      <c r="H47" s="44">
        <f t="shared" si="7"/>
        <v>365.21974252396075</v>
      </c>
      <c r="I47" s="44">
        <f t="shared" ref="I47:I58" si="10">H47*$I$7</f>
        <v>383.84594939268271</v>
      </c>
      <c r="J47" s="44">
        <f t="shared" si="8"/>
        <v>401.11901711535342</v>
      </c>
      <c r="K47" s="44">
        <f t="shared" si="9"/>
        <v>417.16377779996759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x14ac:dyDescent="0.25">
      <c r="A48" s="40" t="s">
        <v>88</v>
      </c>
      <c r="B48" s="41" t="s">
        <v>89</v>
      </c>
      <c r="C48" s="42" t="s">
        <v>37</v>
      </c>
      <c r="D48" s="55">
        <v>0</v>
      </c>
      <c r="E48" s="55"/>
      <c r="F48" s="44">
        <v>0</v>
      </c>
      <c r="G48" s="44">
        <f>'[1]7 к 1.15.'!F10</f>
        <v>0</v>
      </c>
      <c r="H48" s="44">
        <f t="shared" si="7"/>
        <v>0</v>
      </c>
      <c r="I48" s="44">
        <f t="shared" si="10"/>
        <v>0</v>
      </c>
      <c r="J48" s="44">
        <f t="shared" si="8"/>
        <v>0</v>
      </c>
      <c r="K48" s="44">
        <f t="shared" si="9"/>
        <v>0</v>
      </c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pans="1:256" x14ac:dyDescent="0.25">
      <c r="A49" s="40" t="s">
        <v>90</v>
      </c>
      <c r="B49" s="41" t="s">
        <v>91</v>
      </c>
      <c r="C49" s="42" t="s">
        <v>37</v>
      </c>
      <c r="D49" s="55">
        <f t="shared" ref="D49:I49" si="11">D50+D51+D52</f>
        <v>459.85</v>
      </c>
      <c r="E49" s="55">
        <f t="shared" si="11"/>
        <v>0</v>
      </c>
      <c r="F49" s="55">
        <f t="shared" si="11"/>
        <v>483.76</v>
      </c>
      <c r="G49" s="55">
        <f t="shared" si="11"/>
        <v>677.29614613281808</v>
      </c>
      <c r="H49" s="55">
        <f t="shared" si="11"/>
        <v>670.32884025119324</v>
      </c>
      <c r="I49" s="55">
        <f t="shared" si="11"/>
        <v>665.05570461800414</v>
      </c>
      <c r="J49" s="44">
        <f>J52+J51+J50</f>
        <v>658.5751181758144</v>
      </c>
      <c r="K49" s="44">
        <f>K52+K51+K50</f>
        <v>650.99847274284696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x14ac:dyDescent="0.25">
      <c r="A50" s="40" t="s">
        <v>92</v>
      </c>
      <c r="B50" s="48" t="s">
        <v>93</v>
      </c>
      <c r="C50" s="42" t="s">
        <v>37</v>
      </c>
      <c r="D50" s="55">
        <v>257.05</v>
      </c>
      <c r="E50" s="55"/>
      <c r="F50" s="44">
        <v>270.41000000000003</v>
      </c>
      <c r="G50" s="44">
        <f>'[4]Налог на землю'!$H$27</f>
        <v>310.97104413281807</v>
      </c>
      <c r="H50" s="44">
        <f t="shared" si="7"/>
        <v>325.89765425119333</v>
      </c>
      <c r="I50" s="44">
        <f t="shared" si="10"/>
        <v>342.51843461800416</v>
      </c>
      <c r="J50" s="44">
        <f t="shared" si="8"/>
        <v>357.93176417581435</v>
      </c>
      <c r="K50" s="44">
        <f t="shared" si="9"/>
        <v>372.24903474284696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pans="1:256" x14ac:dyDescent="0.25">
      <c r="A51" s="40" t="s">
        <v>94</v>
      </c>
      <c r="B51" s="48" t="s">
        <v>95</v>
      </c>
      <c r="C51" s="42" t="s">
        <v>37</v>
      </c>
      <c r="D51" s="55">
        <v>202.8</v>
      </c>
      <c r="E51" s="55"/>
      <c r="F51" s="44">
        <v>213.35</v>
      </c>
      <c r="G51" s="44">
        <f>'[4]Налог на имущество'!$O$41</f>
        <v>366.32510200000002</v>
      </c>
      <c r="H51" s="44">
        <f>'[4]Налог на имущество'!$U$41</f>
        <v>344.43118599999985</v>
      </c>
      <c r="I51" s="44">
        <f>'[4]Налог на имущество'!$AA$41</f>
        <v>322.53726999999998</v>
      </c>
      <c r="J51" s="44">
        <f>'[4]Налог на имущество'!$AG$41</f>
        <v>300.64335399999999</v>
      </c>
      <c r="K51" s="44">
        <f>'[4]Налог на имущество'!$AM$41</f>
        <v>278.749438</v>
      </c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pans="1:256" x14ac:dyDescent="0.25">
      <c r="A52" s="40" t="s">
        <v>96</v>
      </c>
      <c r="B52" s="48" t="s">
        <v>97</v>
      </c>
      <c r="C52" s="42" t="s">
        <v>37</v>
      </c>
      <c r="D52" s="55">
        <v>0</v>
      </c>
      <c r="E52" s="55"/>
      <c r="F52" s="44">
        <v>0</v>
      </c>
      <c r="G52" s="44">
        <f>'[1]П2. к1.21.'!H34</f>
        <v>0</v>
      </c>
      <c r="H52" s="44">
        <f t="shared" si="7"/>
        <v>0</v>
      </c>
      <c r="I52" s="44">
        <f t="shared" si="10"/>
        <v>0</v>
      </c>
      <c r="J52" s="44">
        <f t="shared" si="8"/>
        <v>0</v>
      </c>
      <c r="K52" s="44">
        <f t="shared" si="9"/>
        <v>0</v>
      </c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x14ac:dyDescent="0.25">
      <c r="A53" s="40" t="s">
        <v>98</v>
      </c>
      <c r="B53" s="41" t="s">
        <v>99</v>
      </c>
      <c r="C53" s="42" t="s">
        <v>37</v>
      </c>
      <c r="D53" s="55">
        <v>1242</v>
      </c>
      <c r="E53" s="55"/>
      <c r="F53" s="44">
        <v>1293.51</v>
      </c>
      <c r="G53" s="44">
        <f>G23*32.3%</f>
        <v>1539.9867278467416</v>
      </c>
      <c r="H53" s="44">
        <f>H23*32.3%</f>
        <v>1597.7670298755515</v>
      </c>
      <c r="I53" s="44">
        <f>I23*32.3%</f>
        <v>1662.4606169152125</v>
      </c>
      <c r="J53" s="44">
        <f>J23*32.3%</f>
        <v>1719.8986312296329</v>
      </c>
      <c r="K53" s="44">
        <f>K23*32.3%</f>
        <v>1770.80763071403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pans="1:256" x14ac:dyDescent="0.25">
      <c r="A54" s="40" t="s">
        <v>100</v>
      </c>
      <c r="B54" s="41" t="s">
        <v>101</v>
      </c>
      <c r="C54" s="42" t="s">
        <v>37</v>
      </c>
      <c r="D54" s="55">
        <v>6.99</v>
      </c>
      <c r="E54" s="55"/>
      <c r="F54" s="44">
        <v>7.35</v>
      </c>
      <c r="G54" s="44">
        <f>F54*1.15</f>
        <v>8.4524999999999988</v>
      </c>
      <c r="H54" s="44">
        <f t="shared" si="7"/>
        <v>8.8582199999999993</v>
      </c>
      <c r="I54" s="44">
        <f t="shared" si="10"/>
        <v>9.3099892199999985</v>
      </c>
      <c r="J54" s="44">
        <f t="shared" si="8"/>
        <v>9.7289387348999981</v>
      </c>
      <c r="K54" s="44">
        <f t="shared" si="9"/>
        <v>10.118096284295998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256" x14ac:dyDescent="0.25">
      <c r="A55" s="40" t="s">
        <v>102</v>
      </c>
      <c r="B55" s="41" t="s">
        <v>103</v>
      </c>
      <c r="C55" s="42" t="s">
        <v>37</v>
      </c>
      <c r="D55" s="55">
        <v>27.59</v>
      </c>
      <c r="E55" s="55"/>
      <c r="F55" s="44">
        <v>28.73</v>
      </c>
      <c r="G55" s="44">
        <f>F55*1.15</f>
        <v>33.039499999999997</v>
      </c>
      <c r="H55" s="44">
        <f t="shared" si="7"/>
        <v>34.625395999999995</v>
      </c>
      <c r="I55" s="44">
        <f t="shared" si="10"/>
        <v>36.39129119599999</v>
      </c>
      <c r="J55" s="44">
        <f t="shared" si="8"/>
        <v>38.02889929981999</v>
      </c>
      <c r="K55" s="44">
        <f t="shared" si="9"/>
        <v>39.550055271812788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256" x14ac:dyDescent="0.25">
      <c r="A56" s="40" t="s">
        <v>104</v>
      </c>
      <c r="B56" s="41" t="s">
        <v>105</v>
      </c>
      <c r="C56" s="42" t="s">
        <v>37</v>
      </c>
      <c r="D56" s="55">
        <v>0</v>
      </c>
      <c r="E56" s="55"/>
      <c r="F56" s="44">
        <v>0</v>
      </c>
      <c r="G56" s="44">
        <v>0</v>
      </c>
      <c r="H56" s="44">
        <f t="shared" si="7"/>
        <v>0</v>
      </c>
      <c r="I56" s="44">
        <f t="shared" si="10"/>
        <v>0</v>
      </c>
      <c r="J56" s="44">
        <f t="shared" si="8"/>
        <v>0</v>
      </c>
      <c r="K56" s="44">
        <f t="shared" si="9"/>
        <v>0</v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pans="1:256" x14ac:dyDescent="0.25">
      <c r="A57" s="40" t="s">
        <v>106</v>
      </c>
      <c r="B57" s="41" t="s">
        <v>107</v>
      </c>
      <c r="C57" s="42" t="s">
        <v>37</v>
      </c>
      <c r="D57" s="55">
        <v>972.34</v>
      </c>
      <c r="E57" s="55"/>
      <c r="F57" s="44">
        <v>972.34</v>
      </c>
      <c r="G57" s="44">
        <f>[4]Амортизация!$V$41</f>
        <v>995.1780369999999</v>
      </c>
      <c r="H57" s="44">
        <f>G57</f>
        <v>995.1780369999999</v>
      </c>
      <c r="I57" s="44">
        <f>H57</f>
        <v>995.1780369999999</v>
      </c>
      <c r="J57" s="44">
        <f>I57</f>
        <v>995.1780369999999</v>
      </c>
      <c r="K57" s="44">
        <f>J57</f>
        <v>995.1780369999999</v>
      </c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pans="1:256" x14ac:dyDescent="0.25">
      <c r="A58" s="40" t="s">
        <v>108</v>
      </c>
      <c r="B58" s="41" t="s">
        <v>109</v>
      </c>
      <c r="C58" s="42" t="s">
        <v>37</v>
      </c>
      <c r="D58" s="55">
        <v>0</v>
      </c>
      <c r="E58" s="55"/>
      <c r="F58" s="44">
        <v>0</v>
      </c>
      <c r="G58" s="44">
        <v>0</v>
      </c>
      <c r="H58" s="44">
        <f t="shared" si="7"/>
        <v>0</v>
      </c>
      <c r="I58" s="44">
        <f t="shared" si="10"/>
        <v>0</v>
      </c>
      <c r="J58" s="44">
        <f t="shared" si="8"/>
        <v>0</v>
      </c>
      <c r="K58" s="44">
        <f t="shared" si="9"/>
        <v>0</v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</row>
    <row r="59" spans="1:256" x14ac:dyDescent="0.25">
      <c r="A59" s="37" t="s">
        <v>110</v>
      </c>
      <c r="B59" s="51" t="s">
        <v>111</v>
      </c>
      <c r="C59" s="38" t="s">
        <v>37</v>
      </c>
      <c r="D59" s="57">
        <f t="shared" ref="D59:K59" si="12">D45+D46+D47+D48+D49+D53+D54+D55+D56+D57+D58</f>
        <v>2794.96</v>
      </c>
      <c r="E59" s="57">
        <f t="shared" si="12"/>
        <v>0</v>
      </c>
      <c r="F59" s="57">
        <f t="shared" si="12"/>
        <v>2876.36</v>
      </c>
      <c r="G59" s="53">
        <f>G45+G46+G47+G48+G49+G53+G54+G55+G56+G57+G58</f>
        <v>3641.4127896256432</v>
      </c>
      <c r="H59" s="53">
        <f t="shared" si="12"/>
        <v>3712.8154759478402</v>
      </c>
      <c r="I59" s="53">
        <f t="shared" si="12"/>
        <v>3795.162547364188</v>
      </c>
      <c r="J59" s="53">
        <f t="shared" si="12"/>
        <v>3867.3810437338125</v>
      </c>
      <c r="K59" s="53">
        <f t="shared" si="12"/>
        <v>3930.4625680783765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x14ac:dyDescent="0.25">
      <c r="A60" s="37" t="s">
        <v>112</v>
      </c>
      <c r="B60" s="51" t="s">
        <v>113</v>
      </c>
      <c r="C60" s="38" t="s">
        <v>37</v>
      </c>
      <c r="D60" s="57">
        <f t="shared" ref="D60:K60" si="13">D42+D59</f>
        <v>7869.0300000000007</v>
      </c>
      <c r="E60" s="57">
        <f t="shared" si="13"/>
        <v>0</v>
      </c>
      <c r="F60" s="57">
        <f t="shared" si="13"/>
        <v>8160.8900000000012</v>
      </c>
      <c r="G60" s="58">
        <f t="shared" si="13"/>
        <v>12419.223573990694</v>
      </c>
      <c r="H60" s="59">
        <f t="shared" si="13"/>
        <v>12819.969720942267</v>
      </c>
      <c r="I60" s="59">
        <f t="shared" si="13"/>
        <v>13271.065467738437</v>
      </c>
      <c r="J60" s="59">
        <f t="shared" si="13"/>
        <v>13670.676410006992</v>
      </c>
      <c r="K60" s="59">
        <f t="shared" si="13"/>
        <v>14023.935477193241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2" spans="1:256" x14ac:dyDescent="0.25">
      <c r="E62" s="61"/>
      <c r="F62" s="62"/>
    </row>
    <row r="64" spans="1:256" s="63" customFormat="1" ht="18.75" x14ac:dyDescent="0.3">
      <c r="A64" s="63" t="s">
        <v>114</v>
      </c>
      <c r="C64" s="64"/>
      <c r="D64" s="65"/>
      <c r="E64" s="66"/>
      <c r="F64" s="67"/>
      <c r="G64" s="68"/>
      <c r="I64" s="64"/>
      <c r="J64" s="69" t="s">
        <v>115</v>
      </c>
      <c r="K64" s="64"/>
    </row>
    <row r="66" spans="4:7" x14ac:dyDescent="0.25">
      <c r="D66" s="60" t="s">
        <v>116</v>
      </c>
    </row>
    <row r="69" spans="4:7" x14ac:dyDescent="0.25">
      <c r="F69" s="62"/>
    </row>
    <row r="71" spans="4:7" x14ac:dyDescent="0.25">
      <c r="F71" s="62"/>
    </row>
    <row r="72" spans="4:7" hidden="1" x14ac:dyDescent="0.25"/>
    <row r="73" spans="4:7" hidden="1" x14ac:dyDescent="0.25">
      <c r="D73" s="71">
        <f>G60</f>
        <v>12419.223573990694</v>
      </c>
      <c r="G73" s="1">
        <f>'[3]1.30.'!$AB$13/1000</f>
        <v>8.6999999999999993</v>
      </c>
    </row>
    <row r="74" spans="4:7" hidden="1" x14ac:dyDescent="0.25">
      <c r="D74" s="72">
        <f>(D73*G74)/G73</f>
        <v>1712.9963550331993</v>
      </c>
      <c r="G74" s="1">
        <f>'[3]1.30.'!$AB$15/1000</f>
        <v>1.2</v>
      </c>
    </row>
    <row r="75" spans="4:7" hidden="1" x14ac:dyDescent="0.25">
      <c r="D75" s="60">
        <f>(D73*G75)/G73</f>
        <v>10706.227218957496</v>
      </c>
      <c r="G75" s="1">
        <f>'[3]1.30.'!$AB$16/1000</f>
        <v>7.5</v>
      </c>
    </row>
  </sheetData>
  <mergeCells count="5">
    <mergeCell ref="A1:K2"/>
    <mergeCell ref="J3:K3"/>
    <mergeCell ref="B5:K5"/>
    <mergeCell ref="B16:D16"/>
    <mergeCell ref="B44:K4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</vt:lpstr>
      <vt:lpstr>2015.2</vt:lpstr>
      <vt:lpstr>ДПР </vt:lpstr>
    </vt:vector>
  </TitlesOfParts>
  <Company>НОУ ИФАиА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Тоцкая К.П.</dc:creator>
  <cp:lastModifiedBy>Поздеева В.Е.</cp:lastModifiedBy>
  <dcterms:created xsi:type="dcterms:W3CDTF">2014-12-01T04:15:35Z</dcterms:created>
  <dcterms:modified xsi:type="dcterms:W3CDTF">2014-12-01T05:53:07Z</dcterms:modified>
</cp:coreProperties>
</file>